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0" yWindow="0" windowWidth="25600" windowHeight="16060" tabRatio="500"/>
  </bookViews>
  <sheets>
    <sheet name="LRIC" sheetId="2" r:id="rId1"/>
    <sheet name="Data" sheetId="4" r:id="rId2"/>
    <sheet name="Chart" sheetId="5" r:id="rId3"/>
    <sheet name="FCP" sheetId="3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2" l="1"/>
  <c r="E8" i="2"/>
  <c r="E11" i="2"/>
  <c r="E10" i="2"/>
  <c r="E12" i="2"/>
  <c r="E14" i="2"/>
  <c r="E15" i="2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G37" i="4"/>
  <c r="H37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J37" i="4"/>
  <c r="K37" i="4"/>
  <c r="L37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N37" i="4"/>
  <c r="O37" i="4"/>
  <c r="P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G4" i="4"/>
  <c r="H4" i="4"/>
  <c r="J4" i="4"/>
  <c r="K4" i="4"/>
  <c r="L4" i="4"/>
  <c r="N4" i="4"/>
  <c r="O4" i="4"/>
  <c r="P4" i="4"/>
  <c r="G5" i="4"/>
  <c r="H5" i="4"/>
  <c r="J5" i="4"/>
  <c r="K5" i="4"/>
  <c r="L5" i="4"/>
  <c r="N5" i="4"/>
  <c r="O5" i="4"/>
  <c r="P5" i="4"/>
  <c r="G6" i="4"/>
  <c r="H6" i="4"/>
  <c r="J6" i="4"/>
  <c r="K6" i="4"/>
  <c r="L6" i="4"/>
  <c r="N6" i="4"/>
  <c r="O6" i="4"/>
  <c r="P6" i="4"/>
  <c r="G7" i="4"/>
  <c r="H7" i="4"/>
  <c r="J7" i="4"/>
  <c r="K7" i="4"/>
  <c r="L7" i="4"/>
  <c r="N7" i="4"/>
  <c r="O7" i="4"/>
  <c r="P7" i="4"/>
  <c r="G8" i="4"/>
  <c r="H8" i="4"/>
  <c r="J8" i="4"/>
  <c r="K8" i="4"/>
  <c r="L8" i="4"/>
  <c r="N8" i="4"/>
  <c r="O8" i="4"/>
  <c r="P8" i="4"/>
  <c r="G9" i="4"/>
  <c r="H9" i="4"/>
  <c r="J9" i="4"/>
  <c r="K9" i="4"/>
  <c r="L9" i="4"/>
  <c r="N9" i="4"/>
  <c r="O9" i="4"/>
  <c r="P9" i="4"/>
  <c r="G10" i="4"/>
  <c r="H10" i="4"/>
  <c r="J10" i="4"/>
  <c r="K10" i="4"/>
  <c r="L10" i="4"/>
  <c r="N10" i="4"/>
  <c r="O10" i="4"/>
  <c r="P10" i="4"/>
  <c r="G11" i="4"/>
  <c r="H11" i="4"/>
  <c r="J11" i="4"/>
  <c r="K11" i="4"/>
  <c r="L11" i="4"/>
  <c r="N11" i="4"/>
  <c r="O11" i="4"/>
  <c r="P11" i="4"/>
  <c r="G12" i="4"/>
  <c r="H12" i="4"/>
  <c r="J12" i="4"/>
  <c r="K12" i="4"/>
  <c r="L12" i="4"/>
  <c r="N12" i="4"/>
  <c r="O12" i="4"/>
  <c r="P12" i="4"/>
  <c r="G13" i="4"/>
  <c r="H13" i="4"/>
  <c r="J13" i="4"/>
  <c r="K13" i="4"/>
  <c r="L13" i="4"/>
  <c r="N13" i="4"/>
  <c r="O13" i="4"/>
  <c r="P13" i="4"/>
  <c r="G14" i="4"/>
  <c r="H14" i="4"/>
  <c r="J14" i="4"/>
  <c r="K14" i="4"/>
  <c r="L14" i="4"/>
  <c r="N14" i="4"/>
  <c r="O14" i="4"/>
  <c r="P14" i="4"/>
  <c r="G15" i="4"/>
  <c r="H15" i="4"/>
  <c r="J15" i="4"/>
  <c r="K15" i="4"/>
  <c r="L15" i="4"/>
  <c r="N15" i="4"/>
  <c r="O15" i="4"/>
  <c r="P15" i="4"/>
  <c r="G16" i="4"/>
  <c r="H16" i="4"/>
  <c r="J16" i="4"/>
  <c r="K16" i="4"/>
  <c r="L16" i="4"/>
  <c r="N16" i="4"/>
  <c r="O16" i="4"/>
  <c r="P16" i="4"/>
  <c r="G17" i="4"/>
  <c r="H17" i="4"/>
  <c r="J17" i="4"/>
  <c r="K17" i="4"/>
  <c r="L17" i="4"/>
  <c r="N17" i="4"/>
  <c r="O17" i="4"/>
  <c r="P17" i="4"/>
  <c r="G18" i="4"/>
  <c r="H18" i="4"/>
  <c r="J18" i="4"/>
  <c r="K18" i="4"/>
  <c r="L18" i="4"/>
  <c r="N18" i="4"/>
  <c r="O18" i="4"/>
  <c r="P18" i="4"/>
  <c r="G19" i="4"/>
  <c r="H19" i="4"/>
  <c r="J19" i="4"/>
  <c r="K19" i="4"/>
  <c r="L19" i="4"/>
  <c r="N19" i="4"/>
  <c r="O19" i="4"/>
  <c r="P19" i="4"/>
  <c r="G20" i="4"/>
  <c r="H20" i="4"/>
  <c r="J20" i="4"/>
  <c r="K20" i="4"/>
  <c r="L20" i="4"/>
  <c r="N20" i="4"/>
  <c r="O20" i="4"/>
  <c r="P20" i="4"/>
  <c r="G21" i="4"/>
  <c r="H21" i="4"/>
  <c r="J21" i="4"/>
  <c r="K21" i="4"/>
  <c r="L21" i="4"/>
  <c r="N21" i="4"/>
  <c r="O21" i="4"/>
  <c r="P21" i="4"/>
  <c r="G22" i="4"/>
  <c r="H22" i="4"/>
  <c r="J22" i="4"/>
  <c r="K22" i="4"/>
  <c r="L22" i="4"/>
  <c r="N22" i="4"/>
  <c r="O22" i="4"/>
  <c r="P22" i="4"/>
  <c r="G23" i="4"/>
  <c r="H23" i="4"/>
  <c r="J23" i="4"/>
  <c r="K23" i="4"/>
  <c r="L23" i="4"/>
  <c r="N23" i="4"/>
  <c r="O23" i="4"/>
  <c r="P23" i="4"/>
  <c r="G24" i="4"/>
  <c r="H24" i="4"/>
  <c r="J24" i="4"/>
  <c r="K24" i="4"/>
  <c r="L24" i="4"/>
  <c r="N24" i="4"/>
  <c r="O24" i="4"/>
  <c r="P24" i="4"/>
  <c r="G25" i="4"/>
  <c r="H25" i="4"/>
  <c r="J25" i="4"/>
  <c r="K25" i="4"/>
  <c r="L25" i="4"/>
  <c r="N25" i="4"/>
  <c r="O25" i="4"/>
  <c r="P25" i="4"/>
  <c r="G26" i="4"/>
  <c r="H26" i="4"/>
  <c r="J26" i="4"/>
  <c r="K26" i="4"/>
  <c r="L26" i="4"/>
  <c r="N26" i="4"/>
  <c r="O26" i="4"/>
  <c r="P26" i="4"/>
  <c r="G27" i="4"/>
  <c r="H27" i="4"/>
  <c r="J27" i="4"/>
  <c r="K27" i="4"/>
  <c r="L27" i="4"/>
  <c r="N27" i="4"/>
  <c r="O27" i="4"/>
  <c r="P27" i="4"/>
  <c r="G28" i="4"/>
  <c r="H28" i="4"/>
  <c r="J28" i="4"/>
  <c r="K28" i="4"/>
  <c r="L28" i="4"/>
  <c r="N28" i="4"/>
  <c r="O28" i="4"/>
  <c r="P28" i="4"/>
  <c r="G29" i="4"/>
  <c r="H29" i="4"/>
  <c r="J29" i="4"/>
  <c r="K29" i="4"/>
  <c r="L29" i="4"/>
  <c r="N29" i="4"/>
  <c r="O29" i="4"/>
  <c r="P29" i="4"/>
  <c r="G30" i="4"/>
  <c r="H30" i="4"/>
  <c r="J30" i="4"/>
  <c r="K30" i="4"/>
  <c r="L30" i="4"/>
  <c r="N30" i="4"/>
  <c r="O30" i="4"/>
  <c r="P30" i="4"/>
  <c r="G31" i="4"/>
  <c r="H31" i="4"/>
  <c r="J31" i="4"/>
  <c r="K31" i="4"/>
  <c r="L31" i="4"/>
  <c r="N31" i="4"/>
  <c r="O31" i="4"/>
  <c r="P31" i="4"/>
  <c r="G32" i="4"/>
  <c r="H32" i="4"/>
  <c r="J32" i="4"/>
  <c r="K32" i="4"/>
  <c r="L32" i="4"/>
  <c r="N32" i="4"/>
  <c r="O32" i="4"/>
  <c r="P32" i="4"/>
  <c r="G33" i="4"/>
  <c r="H33" i="4"/>
  <c r="J33" i="4"/>
  <c r="K33" i="4"/>
  <c r="L33" i="4"/>
  <c r="N33" i="4"/>
  <c r="O33" i="4"/>
  <c r="P33" i="4"/>
  <c r="G34" i="4"/>
  <c r="H34" i="4"/>
  <c r="J34" i="4"/>
  <c r="K34" i="4"/>
  <c r="L34" i="4"/>
  <c r="N34" i="4"/>
  <c r="O34" i="4"/>
  <c r="P34" i="4"/>
  <c r="G35" i="4"/>
  <c r="H35" i="4"/>
  <c r="J35" i="4"/>
  <c r="K35" i="4"/>
  <c r="L35" i="4"/>
  <c r="N35" i="4"/>
  <c r="O35" i="4"/>
  <c r="P35" i="4"/>
  <c r="G36" i="4"/>
  <c r="H36" i="4"/>
  <c r="J36" i="4"/>
  <c r="K36" i="4"/>
  <c r="L36" i="4"/>
  <c r="N36" i="4"/>
  <c r="O36" i="4"/>
  <c r="P36" i="4"/>
  <c r="H3" i="4"/>
  <c r="K3" i="4"/>
  <c r="G3" i="4"/>
  <c r="J3" i="4"/>
  <c r="L3" i="4"/>
  <c r="N3" i="4"/>
  <c r="O3" i="4"/>
  <c r="P3" i="4"/>
  <c r="H2" i="4"/>
  <c r="K2" i="4"/>
  <c r="G2" i="4"/>
  <c r="J2" i="4"/>
  <c r="L2" i="4"/>
  <c r="N2" i="4"/>
  <c r="O2" i="4"/>
  <c r="P2" i="4"/>
  <c r="E9" i="3"/>
  <c r="D9" i="3"/>
  <c r="C9" i="3"/>
  <c r="B9" i="3"/>
  <c r="E6" i="3"/>
  <c r="D6" i="3"/>
  <c r="C6" i="3"/>
  <c r="B6" i="3"/>
  <c r="B14" i="2"/>
  <c r="D8" i="2"/>
  <c r="D11" i="2"/>
  <c r="D7" i="2"/>
  <c r="D10" i="2"/>
  <c r="D12" i="2"/>
  <c r="D14" i="2"/>
  <c r="D15" i="2"/>
  <c r="C8" i="2"/>
  <c r="C11" i="2"/>
  <c r="C7" i="2"/>
  <c r="C10" i="2"/>
  <c r="C12" i="2"/>
  <c r="C14" i="2"/>
  <c r="C15" i="2"/>
  <c r="B8" i="2"/>
  <c r="B11" i="2"/>
  <c r="B7" i="2"/>
  <c r="B10" i="2"/>
  <c r="B12" i="2"/>
  <c r="B15" i="2"/>
</calcChain>
</file>

<file path=xl/sharedStrings.xml><?xml version="1.0" encoding="utf-8"?>
<sst xmlns="http://schemas.openxmlformats.org/spreadsheetml/2006/main" count="46" uniqueCount="23">
  <si>
    <t>Annual growth rate</t>
  </si>
  <si>
    <t>Discount rate</t>
  </si>
  <si>
    <t>T1: years to investment without increment</t>
  </si>
  <si>
    <t>T2: years to investment with increment</t>
  </si>
  <si>
    <t>Annuity rate</t>
  </si>
  <si>
    <t>Charge (£/µt/year)</t>
  </si>
  <si>
    <t>Current demand (µt)</t>
  </si>
  <si>
    <t>Viaduct capacity (µt)</t>
  </si>
  <si>
    <t>Increment size (µt)</t>
  </si>
  <si>
    <t>Cost of investment project (£)</t>
  </si>
  <si>
    <t>NPV of investment at T1 (£)</t>
  </si>
  <si>
    <t>NPV of investment at T2 (£)</t>
  </si>
  <si>
    <t>Difference in NPV (£)</t>
  </si>
  <si>
    <t>Annuity period (years)</t>
  </si>
  <si>
    <t>Just before investment</t>
  </si>
  <si>
    <t>Just after investment</t>
  </si>
  <si>
    <t>Middle of investment cycle</t>
  </si>
  <si>
    <t>DCP 206 case study</t>
  </si>
  <si>
    <t>T = 10 years</t>
  </si>
  <si>
    <t>Years to investment</t>
  </si>
  <si>
    <t>Year</t>
  </si>
  <si>
    <t>Revenue</t>
  </si>
  <si>
    <t>Different increment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</si>
</sst>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3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/>
    <xf numFmtId="0" fontId="2" fillId="0" borderId="0" xfId="0" applyFont="1"/>
    <xf numFmtId="3" fontId="2" fillId="0" borderId="0" xfId="0" applyNumberFormat="1" applyFont="1"/>
    <xf numFmtId="0" fontId="0" fillId="0" borderId="0" xfId="0" applyAlignment="1">
      <alignment horizontal="center" wrapText="1"/>
    </xf>
    <xf numFmtId="3" fontId="0" fillId="0" borderId="0" xfId="0" applyNumberFormat="1" applyFont="1"/>
    <xf numFmtId="3" fontId="0" fillId="0" borderId="0" xfId="0" applyNumberFormat="1" applyAlignment="1">
      <alignment horizontal="center" wrapText="1"/>
    </xf>
  </cellXfs>
  <cellStyles count="9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4" Type="http://schemas.openxmlformats.org/officeDocument/2006/relationships/worksheet" Target="worksheets/sheet3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586677840164"/>
          <c:y val="0.0293548372184487"/>
          <c:w val="0.762586408486822"/>
          <c:h val="0.90889474681764"/>
        </c:manualLayout>
      </c:layout>
      <c:lineChart>
        <c:grouping val="standard"/>
        <c:varyColors val="0"/>
        <c:ser>
          <c:idx val="3"/>
          <c:order val="0"/>
          <c:tx>
            <c:strRef>
              <c:f>Data!$D$1</c:f>
              <c:strCache>
                <c:ptCount val="1"/>
                <c:pt idx="0">
                  <c:v>Viaduct capacity (µt)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Data!$D$2:$D$43</c:f>
              <c:numCache>
                <c:formatCode>#,##0</c:formatCode>
                <c:ptCount val="42"/>
                <c:pt idx="0">
                  <c:v>2.0E6</c:v>
                </c:pt>
                <c:pt idx="1">
                  <c:v>3.0E6</c:v>
                </c:pt>
                <c:pt idx="2">
                  <c:v>3.0E6</c:v>
                </c:pt>
                <c:pt idx="3">
                  <c:v>3.0E6</c:v>
                </c:pt>
                <c:pt idx="4">
                  <c:v>3.0E6</c:v>
                </c:pt>
                <c:pt idx="5">
                  <c:v>3.0E6</c:v>
                </c:pt>
                <c:pt idx="6">
                  <c:v>3.0E6</c:v>
                </c:pt>
                <c:pt idx="7">
                  <c:v>3.0E6</c:v>
                </c:pt>
                <c:pt idx="8">
                  <c:v>3.0E6</c:v>
                </c:pt>
                <c:pt idx="9">
                  <c:v>3.0E6</c:v>
                </c:pt>
                <c:pt idx="10">
                  <c:v>3.0E6</c:v>
                </c:pt>
                <c:pt idx="11">
                  <c:v>3.0E6</c:v>
                </c:pt>
                <c:pt idx="12">
                  <c:v>3.0E6</c:v>
                </c:pt>
                <c:pt idx="13">
                  <c:v>3.0E6</c:v>
                </c:pt>
                <c:pt idx="14">
                  <c:v>3.0E6</c:v>
                </c:pt>
                <c:pt idx="15">
                  <c:v>3.0E6</c:v>
                </c:pt>
                <c:pt idx="16">
                  <c:v>3.0E6</c:v>
                </c:pt>
                <c:pt idx="17">
                  <c:v>3.0E6</c:v>
                </c:pt>
                <c:pt idx="18">
                  <c:v>3.0E6</c:v>
                </c:pt>
                <c:pt idx="19">
                  <c:v>3.0E6</c:v>
                </c:pt>
                <c:pt idx="20">
                  <c:v>3.0E6</c:v>
                </c:pt>
                <c:pt idx="21">
                  <c:v>3.0E6</c:v>
                </c:pt>
                <c:pt idx="22">
                  <c:v>3.0E6</c:v>
                </c:pt>
                <c:pt idx="23">
                  <c:v>3.0E6</c:v>
                </c:pt>
                <c:pt idx="24">
                  <c:v>3.0E6</c:v>
                </c:pt>
                <c:pt idx="25">
                  <c:v>3.0E6</c:v>
                </c:pt>
                <c:pt idx="26">
                  <c:v>3.0E6</c:v>
                </c:pt>
                <c:pt idx="27">
                  <c:v>3.0E6</c:v>
                </c:pt>
                <c:pt idx="28">
                  <c:v>3.0E6</c:v>
                </c:pt>
                <c:pt idx="29">
                  <c:v>3.0E6</c:v>
                </c:pt>
                <c:pt idx="30">
                  <c:v>3.0E6</c:v>
                </c:pt>
                <c:pt idx="31">
                  <c:v>3.0E6</c:v>
                </c:pt>
                <c:pt idx="32">
                  <c:v>3.0E6</c:v>
                </c:pt>
                <c:pt idx="33">
                  <c:v>3.0E6</c:v>
                </c:pt>
                <c:pt idx="34">
                  <c:v>3.0E6</c:v>
                </c:pt>
                <c:pt idx="35">
                  <c:v>3.0E6</c:v>
                </c:pt>
                <c:pt idx="36">
                  <c:v>3.0E6</c:v>
                </c:pt>
                <c:pt idx="37">
                  <c:v>3.0E6</c:v>
                </c:pt>
                <c:pt idx="38">
                  <c:v>3.0E6</c:v>
                </c:pt>
                <c:pt idx="39">
                  <c:v>3.0E6</c:v>
                </c:pt>
                <c:pt idx="40">
                  <c:v>3.0E6</c:v>
                </c:pt>
                <c:pt idx="41">
                  <c:v>3.0E6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Data!$C$1</c:f>
              <c:strCache>
                <c:ptCount val="1"/>
                <c:pt idx="0">
                  <c:v>Current demand (µt)</c:v>
                </c:pt>
              </c:strCache>
            </c:strRef>
          </c:tx>
          <c:spPr>
            <a:ln w="19050">
              <a:solidFill>
                <a:srgbClr val="008000"/>
              </a:solidFill>
            </a:ln>
          </c:spPr>
          <c:marker>
            <c:symbol val="none"/>
          </c:marker>
          <c:val>
            <c:numRef>
              <c:f>Data!$C$2:$C$43</c:f>
              <c:numCache>
                <c:formatCode>#,##0</c:formatCode>
                <c:ptCount val="42"/>
                <c:pt idx="0">
                  <c:v>1.99E6</c:v>
                </c:pt>
                <c:pt idx="1">
                  <c:v>2.0099E6</c:v>
                </c:pt>
                <c:pt idx="2">
                  <c:v>2.029999E6</c:v>
                </c:pt>
                <c:pt idx="3">
                  <c:v>2.05029899E6</c:v>
                </c:pt>
                <c:pt idx="4">
                  <c:v>2.0708019799E6</c:v>
                </c:pt>
                <c:pt idx="5">
                  <c:v>2.091509999699E6</c:v>
                </c:pt>
                <c:pt idx="6">
                  <c:v>2.11242509969599E6</c:v>
                </c:pt>
                <c:pt idx="7">
                  <c:v>2.13354935069295E6</c:v>
                </c:pt>
                <c:pt idx="8">
                  <c:v>2.15488484419988E6</c:v>
                </c:pt>
                <c:pt idx="9">
                  <c:v>2.17643369264188E6</c:v>
                </c:pt>
                <c:pt idx="10">
                  <c:v>2.1981980295683E6</c:v>
                </c:pt>
                <c:pt idx="11">
                  <c:v>2.22018000986398E6</c:v>
                </c:pt>
                <c:pt idx="12">
                  <c:v>2.24238180996262E6</c:v>
                </c:pt>
                <c:pt idx="13">
                  <c:v>2.26480562806225E6</c:v>
                </c:pt>
                <c:pt idx="14">
                  <c:v>2.28745368434287E6</c:v>
                </c:pt>
                <c:pt idx="15">
                  <c:v>2.3103282211863E6</c:v>
                </c:pt>
                <c:pt idx="16">
                  <c:v>2.33343150339816E6</c:v>
                </c:pt>
                <c:pt idx="17">
                  <c:v>2.35676581843214E6</c:v>
                </c:pt>
                <c:pt idx="18">
                  <c:v>2.38033347661646E6</c:v>
                </c:pt>
                <c:pt idx="19">
                  <c:v>2.40413681138263E6</c:v>
                </c:pt>
                <c:pt idx="20">
                  <c:v>2.42817817949645E6</c:v>
                </c:pt>
                <c:pt idx="21">
                  <c:v>2.45245996129142E6</c:v>
                </c:pt>
                <c:pt idx="22">
                  <c:v>2.47698456090433E6</c:v>
                </c:pt>
                <c:pt idx="23">
                  <c:v>2.50175440651338E6</c:v>
                </c:pt>
                <c:pt idx="24">
                  <c:v>2.52677195057851E6</c:v>
                </c:pt>
                <c:pt idx="25">
                  <c:v>2.55203967008429E6</c:v>
                </c:pt>
                <c:pt idx="26">
                  <c:v>2.57756006678514E6</c:v>
                </c:pt>
                <c:pt idx="27">
                  <c:v>2.60333566745299E6</c:v>
                </c:pt>
                <c:pt idx="28">
                  <c:v>2.62936902412752E6</c:v>
                </c:pt>
                <c:pt idx="29">
                  <c:v>2.65566271436879E6</c:v>
                </c:pt>
                <c:pt idx="30">
                  <c:v>2.68221934151248E6</c:v>
                </c:pt>
                <c:pt idx="31">
                  <c:v>2.70904153492761E6</c:v>
                </c:pt>
                <c:pt idx="32">
                  <c:v>2.73613195027688E6</c:v>
                </c:pt>
                <c:pt idx="33">
                  <c:v>2.76349326977965E6</c:v>
                </c:pt>
                <c:pt idx="34">
                  <c:v>2.79112820247745E6</c:v>
                </c:pt>
                <c:pt idx="35">
                  <c:v>2.81903948450222E6</c:v>
                </c:pt>
                <c:pt idx="36">
                  <c:v>2.84722987934725E6</c:v>
                </c:pt>
                <c:pt idx="37">
                  <c:v>2.87570217814072E6</c:v>
                </c:pt>
                <c:pt idx="38">
                  <c:v>2.90445919992213E6</c:v>
                </c:pt>
                <c:pt idx="39">
                  <c:v>2.93350379192135E6</c:v>
                </c:pt>
                <c:pt idx="40">
                  <c:v>2.96283882984056E6</c:v>
                </c:pt>
                <c:pt idx="41">
                  <c:v>2.99246721813897E6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4779368"/>
        <c:axId val="-2076050232"/>
      </c:lineChart>
      <c:lineChart>
        <c:grouping val="standard"/>
        <c:varyColors val="0"/>
        <c:ser>
          <c:idx val="14"/>
          <c:order val="2"/>
          <c:tx>
            <c:strRef>
              <c:f>Data!$O$1</c:f>
              <c:strCache>
                <c:ptCount val="1"/>
                <c:pt idx="0">
                  <c:v>Charge (£/µt/year)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Data!$O$2:$O$43</c:f>
              <c:numCache>
                <c:formatCode>#,##0</c:formatCode>
                <c:ptCount val="42"/>
                <c:pt idx="0">
                  <c:v>78.78293497727113</c:v>
                </c:pt>
                <c:pt idx="1">
                  <c:v>16.40734371861339</c:v>
                </c:pt>
                <c:pt idx="2">
                  <c:v>16.8940787931975</c:v>
                </c:pt>
                <c:pt idx="3">
                  <c:v>17.3952594306897</c:v>
                </c:pt>
                <c:pt idx="4">
                  <c:v>17.91131447496907</c:v>
                </c:pt>
                <c:pt idx="5">
                  <c:v>18.44268550333058</c:v>
                </c:pt>
                <c:pt idx="6">
                  <c:v>18.98982720460744</c:v>
                </c:pt>
                <c:pt idx="7">
                  <c:v>19.55320776853396</c:v>
                </c:pt>
                <c:pt idx="8">
                  <c:v>20.13330928666717</c:v>
                </c:pt>
                <c:pt idx="9">
                  <c:v>20.73062816522952</c:v>
                </c:pt>
                <c:pt idx="10">
                  <c:v>21.34567555019003</c:v>
                </c:pt>
                <c:pt idx="11">
                  <c:v>21.97897776498598</c:v>
                </c:pt>
                <c:pt idx="12">
                  <c:v>22.63107676124245</c:v>
                </c:pt>
                <c:pt idx="13">
                  <c:v>23.30253058287247</c:v>
                </c:pt>
                <c:pt idx="14">
                  <c:v>23.99391384395784</c:v>
                </c:pt>
                <c:pt idx="15">
                  <c:v>24.70581822083087</c:v>
                </c:pt>
                <c:pt idx="16">
                  <c:v>25.43885295877533</c:v>
                </c:pt>
                <c:pt idx="17">
                  <c:v>26.19364539375242</c:v>
                </c:pt>
                <c:pt idx="18">
                  <c:v>26.97084148964127</c:v>
                </c:pt>
                <c:pt idx="19">
                  <c:v>27.77110639144311</c:v>
                </c:pt>
                <c:pt idx="20">
                  <c:v>28.59512499487725</c:v>
                </c:pt>
                <c:pt idx="21">
                  <c:v>29.44360253293934</c:v>
                </c:pt>
                <c:pt idx="22">
                  <c:v>30.31726517984572</c:v>
                </c:pt>
                <c:pt idx="23">
                  <c:v>31.21686067293448</c:v>
                </c:pt>
                <c:pt idx="24">
                  <c:v>32.14315895302712</c:v>
                </c:pt>
                <c:pt idx="25">
                  <c:v>33.09695282380986</c:v>
                </c:pt>
                <c:pt idx="26">
                  <c:v>34.07905863080321</c:v>
                </c:pt>
                <c:pt idx="27">
                  <c:v>35.09031696047185</c:v>
                </c:pt>
                <c:pt idx="28">
                  <c:v>36.13159336015451</c:v>
                </c:pt>
                <c:pt idx="29">
                  <c:v>37.20377907929485</c:v>
                </c:pt>
                <c:pt idx="30">
                  <c:v>38.30779183277753</c:v>
                </c:pt>
                <c:pt idx="31">
                  <c:v>39.44457658683252</c:v>
                </c:pt>
                <c:pt idx="32">
                  <c:v>40.61510636838467</c:v>
                </c:pt>
                <c:pt idx="33">
                  <c:v>41.82038309837185</c:v>
                </c:pt>
                <c:pt idx="34">
                  <c:v>43.06143844981842</c:v>
                </c:pt>
                <c:pt idx="35">
                  <c:v>44.33933473141045</c:v>
                </c:pt>
                <c:pt idx="36">
                  <c:v>45.65516579734426</c:v>
                </c:pt>
                <c:pt idx="37">
                  <c:v>47.01005798410412</c:v>
                </c:pt>
                <c:pt idx="38">
                  <c:v>48.40517107515972</c:v>
                </c:pt>
                <c:pt idx="39">
                  <c:v>49.84169929424691</c:v>
                </c:pt>
                <c:pt idx="40">
                  <c:v>51.32087232821956</c:v>
                </c:pt>
                <c:pt idx="41">
                  <c:v>52.8439563801591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89078520"/>
        <c:axId val="-2076045144"/>
      </c:lineChart>
      <c:catAx>
        <c:axId val="-2074779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layout/>
          <c:overlay val="0"/>
        </c:title>
        <c:majorTickMark val="out"/>
        <c:minorTickMark val="none"/>
        <c:tickLblPos val="none"/>
        <c:crossAx val="-2076050232"/>
        <c:crosses val="autoZero"/>
        <c:auto val="1"/>
        <c:lblAlgn val="ctr"/>
        <c:lblOffset val="100"/>
        <c:noMultiLvlLbl val="0"/>
      </c:catAx>
      <c:valAx>
        <c:axId val="-20760502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Demand or capacity (µt)</a:t>
                </a:r>
              </a:p>
            </c:rich>
          </c:tx>
          <c:layout/>
          <c:overlay val="0"/>
        </c:title>
        <c:numFmt formatCode="???,???,??0" sourceLinked="0"/>
        <c:majorTickMark val="out"/>
        <c:minorTickMark val="none"/>
        <c:tickLblPos val="nextTo"/>
        <c:crossAx val="-2074779368"/>
        <c:crosses val="autoZero"/>
        <c:crossBetween val="between"/>
      </c:valAx>
      <c:valAx>
        <c:axId val="-2076045144"/>
        <c:scaling>
          <c:orientation val="minMax"/>
          <c:max val="160.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Price £/µt/year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-2089078520"/>
        <c:crosses val="max"/>
        <c:crossBetween val="between"/>
      </c:valAx>
      <c:catAx>
        <c:axId val="-2089078520"/>
        <c:scaling>
          <c:orientation val="minMax"/>
        </c:scaling>
        <c:delete val="1"/>
        <c:axPos val="b"/>
        <c:majorTickMark val="out"/>
        <c:minorTickMark val="none"/>
        <c:tickLblPos val="nextTo"/>
        <c:crossAx val="-20760451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2139392633175"/>
          <c:y val="0.431977143409848"/>
          <c:w val="0.270254405424746"/>
          <c:h val="0.18346488780975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65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7879" cy="561109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/>
  </sheetViews>
  <sheetFormatPr baseColWidth="10" defaultRowHeight="15" x14ac:dyDescent="0"/>
  <cols>
    <col min="1" max="1" width="36" style="6" bestFit="1" customWidth="1"/>
    <col min="2" max="5" width="17.1640625" customWidth="1"/>
  </cols>
  <sheetData>
    <row r="1" spans="1:5" s="4" customFormat="1" ht="30">
      <c r="A1" s="5"/>
      <c r="B1" s="4" t="s">
        <v>14</v>
      </c>
      <c r="C1" s="4" t="s">
        <v>15</v>
      </c>
      <c r="D1" s="4" t="s">
        <v>16</v>
      </c>
      <c r="E1" s="4" t="s">
        <v>22</v>
      </c>
    </row>
    <row r="2" spans="1:5">
      <c r="A2" s="6" t="s">
        <v>0</v>
      </c>
      <c r="B2" s="3">
        <v>0.01</v>
      </c>
      <c r="C2" s="3">
        <v>0.01</v>
      </c>
      <c r="D2" s="3">
        <v>0.01</v>
      </c>
      <c r="E2" s="3">
        <v>0.01</v>
      </c>
    </row>
    <row r="3" spans="1:5">
      <c r="A3" s="6" t="s">
        <v>6</v>
      </c>
      <c r="B3" s="2">
        <v>1990000</v>
      </c>
      <c r="C3" s="2">
        <v>2010000</v>
      </c>
      <c r="D3" s="2">
        <v>2460000</v>
      </c>
      <c r="E3" s="2">
        <v>1990000</v>
      </c>
    </row>
    <row r="4" spans="1:5">
      <c r="A4" s="6" t="s">
        <v>7</v>
      </c>
      <c r="B4" s="2">
        <v>2000000</v>
      </c>
      <c r="C4" s="2">
        <v>3000000</v>
      </c>
      <c r="D4" s="2">
        <v>3000000</v>
      </c>
      <c r="E4" s="2">
        <v>2000000</v>
      </c>
    </row>
    <row r="5" spans="1:5">
      <c r="A5" s="6" t="s">
        <v>1</v>
      </c>
      <c r="B5" s="3">
        <v>0.04</v>
      </c>
      <c r="C5" s="3">
        <v>0.04</v>
      </c>
      <c r="D5" s="3">
        <v>0.04</v>
      </c>
      <c r="E5" s="3">
        <v>0.04</v>
      </c>
    </row>
    <row r="6" spans="1:5">
      <c r="A6" s="6" t="s">
        <v>8</v>
      </c>
      <c r="B6" s="2">
        <v>5000</v>
      </c>
      <c r="C6" s="2">
        <v>5000</v>
      </c>
      <c r="D6" s="2">
        <v>5000</v>
      </c>
      <c r="E6" s="2">
        <v>100</v>
      </c>
    </row>
    <row r="7" spans="1:5">
      <c r="A7" s="6" t="s">
        <v>2</v>
      </c>
      <c r="B7" s="1">
        <f>LOG(B4/B3)/LOG(1+B2)</f>
        <v>0.50375629690225299</v>
      </c>
      <c r="C7" s="1">
        <f>LOG(C4/C3)/LOG(1+C2)</f>
        <v>40.247663369868455</v>
      </c>
      <c r="D7" s="1">
        <f t="shared" ref="D7" si="0">LOG(D4/D3)/LOG(1+D2)</f>
        <v>19.944154787642397</v>
      </c>
      <c r="E7" s="1">
        <f>LOG(E4/E3)/LOG(1+E2)</f>
        <v>0.50375629690225299</v>
      </c>
    </row>
    <row r="8" spans="1:5">
      <c r="A8" s="6" t="s">
        <v>3</v>
      </c>
      <c r="B8" s="1">
        <f>LOG(B4/(B3+B6))/LOG(1+B2)</f>
        <v>0.25156251134317831</v>
      </c>
      <c r="C8" s="1">
        <f>LOG(C4/(C3+C6))/LOG(1+C2)</f>
        <v>39.997975860545999</v>
      </c>
      <c r="D8" s="1">
        <f t="shared" ref="D8" si="1">LOG(D4/(D3+D6))/LOG(1+D2)</f>
        <v>19.740095487469937</v>
      </c>
      <c r="E8" s="1">
        <f>LOG(E4/(E3+E6))/LOG(1+E2)</f>
        <v>0.49870621419939176</v>
      </c>
    </row>
    <row r="9" spans="1:5">
      <c r="A9" s="6" t="s">
        <v>9</v>
      </c>
      <c r="B9" s="2">
        <v>800000000</v>
      </c>
      <c r="C9" s="2">
        <v>800000000</v>
      </c>
      <c r="D9" s="2">
        <v>800000000</v>
      </c>
      <c r="E9" s="2">
        <v>800000000</v>
      </c>
    </row>
    <row r="10" spans="1:5">
      <c r="A10" s="6" t="s">
        <v>10</v>
      </c>
      <c r="B10" s="2">
        <f>B$9/(1+B$5)^B7</f>
        <v>784348978.10690761</v>
      </c>
      <c r="C10" s="2">
        <f>C$9/(1+C$5)^C7</f>
        <v>165020493.2244426</v>
      </c>
      <c r="D10" s="2">
        <f t="shared" ref="D10" si="2">D$9/(1+D$5)^D7</f>
        <v>365910128.84934014</v>
      </c>
      <c r="E10" s="2">
        <f>E$9/(1+E$5)^E7</f>
        <v>784348978.10690761</v>
      </c>
    </row>
    <row r="11" spans="1:5">
      <c r="A11" s="6" t="s">
        <v>11</v>
      </c>
      <c r="B11" s="2">
        <f>B$9/(1+B$5)^B8</f>
        <v>792145642.19629669</v>
      </c>
      <c r="C11" s="2">
        <f>C$9/(1+C$5)^C8</f>
        <v>166644464.80814883</v>
      </c>
      <c r="D11" s="2">
        <f t="shared" ref="D11" si="3">D$9/(1+D$5)^D8</f>
        <v>368850386.40937102</v>
      </c>
      <c r="E11" s="2">
        <f>E$9/(1+E$5)^E8</f>
        <v>784504347.80516207</v>
      </c>
    </row>
    <row r="12" spans="1:5">
      <c r="A12" s="6" t="s">
        <v>12</v>
      </c>
      <c r="B12" s="2">
        <f>B11-B10</f>
        <v>7796664.0893890858</v>
      </c>
      <c r="C12" s="2">
        <f>C11-C10</f>
        <v>1623971.5837062299</v>
      </c>
      <c r="D12" s="2">
        <f t="shared" ref="D12" si="4">D11-D10</f>
        <v>2940257.5600308776</v>
      </c>
      <c r="E12" s="2">
        <f>E11-E10</f>
        <v>155369.69825446606</v>
      </c>
    </row>
    <row r="13" spans="1:5">
      <c r="A13" s="6" t="s">
        <v>13</v>
      </c>
      <c r="B13">
        <v>40</v>
      </c>
      <c r="C13">
        <v>40</v>
      </c>
      <c r="D13">
        <v>40</v>
      </c>
      <c r="E13">
        <v>40</v>
      </c>
    </row>
    <row r="14" spans="1:5">
      <c r="A14" s="6" t="s">
        <v>4</v>
      </c>
      <c r="B14" s="3">
        <f>PMT(B5,B13,-1)</f>
        <v>5.0523489324422223E-2</v>
      </c>
      <c r="C14" s="3">
        <f>PMT(C5,C13,-1)</f>
        <v>5.0523489324422223E-2</v>
      </c>
      <c r="D14" s="3">
        <f t="shared" ref="D14" si="5">PMT(D5,D13,-1)</f>
        <v>5.0523489324422223E-2</v>
      </c>
      <c r="E14" s="3">
        <f>PMT(E5,E13,-1)</f>
        <v>5.0523489324422223E-2</v>
      </c>
    </row>
    <row r="15" spans="1:5" s="7" customFormat="1">
      <c r="A15" s="7" t="s">
        <v>5</v>
      </c>
      <c r="B15" s="8">
        <f>B12/B6*B14</f>
        <v>78.782934977271125</v>
      </c>
      <c r="C15" s="8">
        <f>C12/C6*C14</f>
        <v>16.409742194509352</v>
      </c>
      <c r="D15" s="8">
        <f t="shared" ref="D15" si="6">D12/D6*D14</f>
        <v>29.710414289054352</v>
      </c>
      <c r="E15" s="8">
        <f>E12/E6*E14</f>
        <v>78.498192910982183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O43" sqref="O43"/>
    </sheetView>
  </sheetViews>
  <sheetFormatPr baseColWidth="10" defaultColWidth="12.5" defaultRowHeight="15" x14ac:dyDescent="0"/>
  <cols>
    <col min="3" max="4" width="12.5" style="2"/>
    <col min="15" max="15" width="12.5" style="6"/>
  </cols>
  <sheetData>
    <row r="1" spans="1:16" s="9" customFormat="1" ht="60">
      <c r="A1" s="9" t="s">
        <v>20</v>
      </c>
      <c r="B1" s="5" t="s">
        <v>0</v>
      </c>
      <c r="C1" s="11" t="s">
        <v>6</v>
      </c>
      <c r="D1" s="11" t="s">
        <v>7</v>
      </c>
      <c r="E1" s="5" t="s">
        <v>1</v>
      </c>
      <c r="F1" s="5" t="s">
        <v>8</v>
      </c>
      <c r="G1" s="5" t="s">
        <v>2</v>
      </c>
      <c r="H1" s="5" t="s">
        <v>3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4</v>
      </c>
      <c r="O1" s="5" t="s">
        <v>5</v>
      </c>
      <c r="P1" s="9" t="s">
        <v>21</v>
      </c>
    </row>
    <row r="2" spans="1:16">
      <c r="A2">
        <v>0</v>
      </c>
      <c r="B2" s="3">
        <v>0.01</v>
      </c>
      <c r="C2" s="2">
        <v>1990000</v>
      </c>
      <c r="D2" s="2">
        <v>2000000</v>
      </c>
      <c r="E2" s="3">
        <v>0.04</v>
      </c>
      <c r="F2" s="2">
        <v>5000</v>
      </c>
      <c r="G2" s="1">
        <f>LOG(D2/C2)/LOG(1+B2)</f>
        <v>0.50375629690225299</v>
      </c>
      <c r="H2" s="1">
        <f>LOG(D2/(C2+F2))/LOG(1+B2)</f>
        <v>0.25156251134317831</v>
      </c>
      <c r="I2" s="2">
        <v>800000000</v>
      </c>
      <c r="J2" s="2">
        <f>$I2/(1+$E2)^G2</f>
        <v>784348978.10690761</v>
      </c>
      <c r="K2" s="2">
        <f>$I2/(1+$E2)^H2</f>
        <v>792145642.19629669</v>
      </c>
      <c r="L2" s="2">
        <f>K2-J2</f>
        <v>7796664.0893890858</v>
      </c>
      <c r="M2">
        <v>40</v>
      </c>
      <c r="N2" s="3">
        <f>PMT(E2,M2,-1)</f>
        <v>5.0523489324422223E-2</v>
      </c>
      <c r="O2" s="10">
        <f>L2/F2*N2</f>
        <v>78.782934977271125</v>
      </c>
      <c r="P2" s="2">
        <f>O2*C2</f>
        <v>156778040.60476953</v>
      </c>
    </row>
    <row r="3" spans="1:16">
      <c r="A3">
        <v>1</v>
      </c>
      <c r="B3" s="3">
        <f>B2</f>
        <v>0.01</v>
      </c>
      <c r="C3" s="2">
        <f>C2*(1+B2)</f>
        <v>2009900</v>
      </c>
      <c r="D3" s="2">
        <v>3000000</v>
      </c>
      <c r="E3" s="3">
        <f>E2</f>
        <v>0.04</v>
      </c>
      <c r="F3" s="2">
        <f>F2</f>
        <v>5000</v>
      </c>
      <c r="G3" s="1">
        <f>LOG(D3/C3)/LOG(1+B3)</f>
        <v>40.252663452996281</v>
      </c>
      <c r="H3" s="1">
        <f>LOG(D3/(C3+F3))/LOG(1+B3)</f>
        <v>40.002963536211787</v>
      </c>
      <c r="I3" s="2">
        <f>I2</f>
        <v>800000000</v>
      </c>
      <c r="J3" s="2">
        <f>$I3/(1+$E3)^G3</f>
        <v>164988134.75223741</v>
      </c>
      <c r="K3" s="2">
        <f>$I3/(1+$E3)^H3</f>
        <v>166611868.97348827</v>
      </c>
      <c r="L3" s="2">
        <f>K3-J3</f>
        <v>1623734.2212508619</v>
      </c>
      <c r="M3">
        <f>M2</f>
        <v>40</v>
      </c>
      <c r="N3" s="3">
        <f>PMT(E3,M3,-1)</f>
        <v>5.0523489324422223E-2</v>
      </c>
      <c r="O3" s="10">
        <f>L3/F3*N3</f>
        <v>16.40734371861339</v>
      </c>
      <c r="P3" s="2">
        <f>O3*C3</f>
        <v>32977120.140041053</v>
      </c>
    </row>
    <row r="4" spans="1:16">
      <c r="A4">
        <v>2</v>
      </c>
      <c r="B4" s="3">
        <f t="shared" ref="B4:B36" si="0">B3</f>
        <v>0.01</v>
      </c>
      <c r="C4" s="2">
        <f t="shared" ref="C4:C36" si="1">C3*(1+B3)</f>
        <v>2029999</v>
      </c>
      <c r="D4" s="2">
        <f t="shared" ref="D4:D36" si="2">D3</f>
        <v>3000000</v>
      </c>
      <c r="E4" s="3">
        <f t="shared" ref="E4:E36" si="3">E3</f>
        <v>0.04</v>
      </c>
      <c r="F4" s="2">
        <f t="shared" ref="F4:F36" si="4">F3</f>
        <v>5000</v>
      </c>
      <c r="G4" s="1">
        <f t="shared" ref="G4:G36" si="5">LOG(D4/C4)/LOG(1+B4)</f>
        <v>39.252663452996281</v>
      </c>
      <c r="H4" s="1">
        <f t="shared" ref="H4:H36" si="6">LOG(D4/(C4+F4))/LOG(1+B4)</f>
        <v>39.005432774186673</v>
      </c>
      <c r="I4" s="2">
        <f t="shared" ref="I4:I36" si="7">I3</f>
        <v>800000000</v>
      </c>
      <c r="J4" s="2">
        <f t="shared" ref="J4:J36" si="8">$I4/(1+$E4)^G4</f>
        <v>171587660.14232692</v>
      </c>
      <c r="K4" s="2">
        <f t="shared" ref="K4:K36" si="9">$I4/(1+$E4)^H4</f>
        <v>173259563.54993966</v>
      </c>
      <c r="L4" s="2">
        <f t="shared" ref="L4:L36" si="10">K4-J4</f>
        <v>1671903.407612741</v>
      </c>
      <c r="M4">
        <f t="shared" ref="M4:M36" si="11">M3</f>
        <v>40</v>
      </c>
      <c r="N4" s="3">
        <f t="shared" ref="N4:N36" si="12">PMT(E4,M4,-1)</f>
        <v>5.0523489324422223E-2</v>
      </c>
      <c r="O4" s="10">
        <f t="shared" ref="O4:O36" si="13">L4/F4*N4</f>
        <v>16.89407879319749</v>
      </c>
      <c r="P4" s="2">
        <f t="shared" ref="P4:P36" si="14">O4*C4</f>
        <v>34294963.056112111</v>
      </c>
    </row>
    <row r="5" spans="1:16">
      <c r="A5">
        <v>3</v>
      </c>
      <c r="B5" s="3">
        <f t="shared" si="0"/>
        <v>0.01</v>
      </c>
      <c r="C5" s="2">
        <f t="shared" si="1"/>
        <v>2050298.99</v>
      </c>
      <c r="D5" s="2">
        <f t="shared" si="2"/>
        <v>3000000</v>
      </c>
      <c r="E5" s="3">
        <f t="shared" si="3"/>
        <v>0.04</v>
      </c>
      <c r="F5" s="2">
        <f t="shared" si="4"/>
        <v>5000</v>
      </c>
      <c r="G5" s="1">
        <f t="shared" si="5"/>
        <v>38.252663452996295</v>
      </c>
      <c r="H5" s="1">
        <f t="shared" si="6"/>
        <v>38.007877624032744</v>
      </c>
      <c r="I5" s="2">
        <f t="shared" si="7"/>
        <v>800000000</v>
      </c>
      <c r="J5" s="2">
        <f t="shared" si="8"/>
        <v>178451166.54801989</v>
      </c>
      <c r="K5" s="2">
        <f t="shared" si="9"/>
        <v>180172668.7307958</v>
      </c>
      <c r="L5" s="2">
        <f t="shared" si="10"/>
        <v>1721502.1827759147</v>
      </c>
      <c r="M5">
        <f t="shared" si="11"/>
        <v>40</v>
      </c>
      <c r="N5" s="3">
        <f t="shared" si="12"/>
        <v>5.0523489324422223E-2</v>
      </c>
      <c r="O5" s="10">
        <f t="shared" si="13"/>
        <v>17.395259430689698</v>
      </c>
      <c r="P5" s="2">
        <f t="shared" si="14"/>
        <v>35665482.841531061</v>
      </c>
    </row>
    <row r="6" spans="1:16">
      <c r="A6">
        <v>4</v>
      </c>
      <c r="B6" s="3">
        <f t="shared" si="0"/>
        <v>0.01</v>
      </c>
      <c r="C6" s="2">
        <f t="shared" si="1"/>
        <v>2070801.9798999999</v>
      </c>
      <c r="D6" s="2">
        <f t="shared" si="2"/>
        <v>3000000</v>
      </c>
      <c r="E6" s="3">
        <f t="shared" si="3"/>
        <v>0.04</v>
      </c>
      <c r="F6" s="2">
        <f t="shared" si="4"/>
        <v>5000</v>
      </c>
      <c r="G6" s="1">
        <f t="shared" si="5"/>
        <v>37.252663452996288</v>
      </c>
      <c r="H6" s="1">
        <f t="shared" si="6"/>
        <v>37.010298326041763</v>
      </c>
      <c r="I6" s="2">
        <f t="shared" si="7"/>
        <v>800000000</v>
      </c>
      <c r="J6" s="2">
        <f t="shared" si="8"/>
        <v>185589213.20994073</v>
      </c>
      <c r="K6" s="2">
        <f t="shared" si="9"/>
        <v>187361786.19673076</v>
      </c>
      <c r="L6" s="2">
        <f t="shared" si="10"/>
        <v>1772572.9867900312</v>
      </c>
      <c r="M6">
        <f t="shared" si="11"/>
        <v>40</v>
      </c>
      <c r="N6" s="3">
        <f t="shared" si="12"/>
        <v>5.0523489324422223E-2</v>
      </c>
      <c r="O6" s="10">
        <f t="shared" si="13"/>
        <v>17.911314474969071</v>
      </c>
      <c r="P6" s="2">
        <f t="shared" si="14"/>
        <v>37090785.477377482</v>
      </c>
    </row>
    <row r="7" spans="1:16">
      <c r="A7">
        <v>5</v>
      </c>
      <c r="B7" s="3">
        <f t="shared" si="0"/>
        <v>0.01</v>
      </c>
      <c r="C7" s="2">
        <f t="shared" si="1"/>
        <v>2091509.999699</v>
      </c>
      <c r="D7" s="2">
        <f t="shared" si="2"/>
        <v>3000000</v>
      </c>
      <c r="E7" s="3">
        <f t="shared" si="3"/>
        <v>0.04</v>
      </c>
      <c r="F7" s="2">
        <f t="shared" si="4"/>
        <v>5000</v>
      </c>
      <c r="G7" s="1">
        <f t="shared" si="5"/>
        <v>36.252663452996281</v>
      </c>
      <c r="H7" s="1">
        <f t="shared" si="6"/>
        <v>36.012695118149374</v>
      </c>
      <c r="I7" s="2">
        <f t="shared" si="7"/>
        <v>800000000</v>
      </c>
      <c r="J7" s="2">
        <f t="shared" si="8"/>
        <v>193012781.73833844</v>
      </c>
      <c r="K7" s="2">
        <f t="shared" si="9"/>
        <v>194837941.25819129</v>
      </c>
      <c r="L7" s="2">
        <f t="shared" si="10"/>
        <v>1825159.5198528469</v>
      </c>
      <c r="M7">
        <f t="shared" si="11"/>
        <v>40</v>
      </c>
      <c r="N7" s="3">
        <f t="shared" si="12"/>
        <v>5.0523489324422223E-2</v>
      </c>
      <c r="O7" s="10">
        <f t="shared" si="13"/>
        <v>18.44268550333058</v>
      </c>
      <c r="P7" s="2">
        <f t="shared" si="14"/>
        <v>38573061.151519693</v>
      </c>
    </row>
    <row r="8" spans="1:16">
      <c r="A8">
        <v>6</v>
      </c>
      <c r="B8" s="3">
        <f t="shared" si="0"/>
        <v>0.01</v>
      </c>
      <c r="C8" s="2">
        <f t="shared" si="1"/>
        <v>2112425.0996959899</v>
      </c>
      <c r="D8" s="2">
        <f t="shared" si="2"/>
        <v>3000000</v>
      </c>
      <c r="E8" s="3">
        <f t="shared" si="3"/>
        <v>0.04</v>
      </c>
      <c r="F8" s="2">
        <f t="shared" si="4"/>
        <v>5000</v>
      </c>
      <c r="G8" s="1">
        <f t="shared" si="5"/>
        <v>35.252663452996288</v>
      </c>
      <c r="H8" s="1">
        <f t="shared" si="6"/>
        <v>35.015068235958068</v>
      </c>
      <c r="I8" s="2">
        <f t="shared" si="7"/>
        <v>800000000</v>
      </c>
      <c r="J8" s="2">
        <f t="shared" si="8"/>
        <v>200733293.00787193</v>
      </c>
      <c r="K8" s="2">
        <f t="shared" si="9"/>
        <v>202612599.7876026</v>
      </c>
      <c r="L8" s="2">
        <f t="shared" si="10"/>
        <v>1879306.7797306776</v>
      </c>
      <c r="M8">
        <f t="shared" si="11"/>
        <v>40</v>
      </c>
      <c r="N8" s="3">
        <f t="shared" si="12"/>
        <v>5.0523489324422223E-2</v>
      </c>
      <c r="O8" s="10">
        <f t="shared" si="13"/>
        <v>18.98982720460744</v>
      </c>
      <c r="P8" s="2">
        <f t="shared" si="14"/>
        <v>40114587.625902496</v>
      </c>
    </row>
    <row r="9" spans="1:16">
      <c r="A9">
        <v>7</v>
      </c>
      <c r="B9" s="3">
        <f t="shared" si="0"/>
        <v>0.01</v>
      </c>
      <c r="C9" s="2">
        <f t="shared" si="1"/>
        <v>2133549.3506929497</v>
      </c>
      <c r="D9" s="2">
        <f t="shared" si="2"/>
        <v>3000000</v>
      </c>
      <c r="E9" s="3">
        <f t="shared" si="3"/>
        <v>0.04</v>
      </c>
      <c r="F9" s="2">
        <f t="shared" si="4"/>
        <v>5000</v>
      </c>
      <c r="G9" s="1">
        <f t="shared" si="5"/>
        <v>34.252663452996309</v>
      </c>
      <c r="H9" s="1">
        <f t="shared" si="6"/>
        <v>34.017417912759797</v>
      </c>
      <c r="I9" s="2">
        <f t="shared" si="7"/>
        <v>800000000</v>
      </c>
      <c r="J9" s="2">
        <f t="shared" si="8"/>
        <v>208762624.72818664</v>
      </c>
      <c r="K9" s="2">
        <f t="shared" si="9"/>
        <v>210697685.82847789</v>
      </c>
      <c r="L9" s="2">
        <f t="shared" si="10"/>
        <v>1935061.1002912521</v>
      </c>
      <c r="M9">
        <f t="shared" si="11"/>
        <v>40</v>
      </c>
      <c r="N9" s="3">
        <f t="shared" si="12"/>
        <v>5.0523489324422223E-2</v>
      </c>
      <c r="O9" s="10">
        <f t="shared" si="13"/>
        <v>19.553207768533959</v>
      </c>
      <c r="P9" s="2">
        <f t="shared" si="14"/>
        <v>41717733.738519967</v>
      </c>
    </row>
    <row r="10" spans="1:16">
      <c r="A10">
        <v>8</v>
      </c>
      <c r="B10" s="3">
        <f t="shared" si="0"/>
        <v>0.01</v>
      </c>
      <c r="C10" s="2">
        <f t="shared" si="1"/>
        <v>2154884.8441998791</v>
      </c>
      <c r="D10" s="2">
        <f t="shared" si="2"/>
        <v>3000000</v>
      </c>
      <c r="E10" s="3">
        <f t="shared" si="3"/>
        <v>0.04</v>
      </c>
      <c r="F10" s="2">
        <f t="shared" si="4"/>
        <v>5000</v>
      </c>
      <c r="G10" s="1">
        <f t="shared" si="5"/>
        <v>33.252663452996302</v>
      </c>
      <c r="H10" s="1">
        <f t="shared" si="6"/>
        <v>33.019744379558439</v>
      </c>
      <c r="I10" s="2">
        <f t="shared" si="7"/>
        <v>800000000</v>
      </c>
      <c r="J10" s="2">
        <f t="shared" si="8"/>
        <v>217113129.71731415</v>
      </c>
      <c r="K10" s="2">
        <f t="shared" si="9"/>
        <v>219105599.90849462</v>
      </c>
      <c r="L10" s="2">
        <f t="shared" si="10"/>
        <v>1992470.1911804676</v>
      </c>
      <c r="M10">
        <f t="shared" si="11"/>
        <v>40</v>
      </c>
      <c r="N10" s="3">
        <f t="shared" si="12"/>
        <v>5.0523489324422223E-2</v>
      </c>
      <c r="O10" s="10">
        <f t="shared" si="13"/>
        <v>20.133309286667171</v>
      </c>
      <c r="P10" s="2">
        <f t="shared" si="14"/>
        <v>43384963.045427762</v>
      </c>
    </row>
    <row r="11" spans="1:16">
      <c r="A11">
        <v>9</v>
      </c>
      <c r="B11" s="3">
        <f t="shared" si="0"/>
        <v>0.01</v>
      </c>
      <c r="C11" s="2">
        <f t="shared" si="1"/>
        <v>2176433.692641878</v>
      </c>
      <c r="D11" s="2">
        <f t="shared" si="2"/>
        <v>3000000</v>
      </c>
      <c r="E11" s="3">
        <f t="shared" si="3"/>
        <v>0.04</v>
      </c>
      <c r="F11" s="2">
        <f t="shared" si="4"/>
        <v>5000</v>
      </c>
      <c r="G11" s="1">
        <f t="shared" si="5"/>
        <v>32.252663452996302</v>
      </c>
      <c r="H11" s="1">
        <f t="shared" si="6"/>
        <v>32.022047865091999</v>
      </c>
      <c r="I11" s="2">
        <f t="shared" si="7"/>
        <v>800000000</v>
      </c>
      <c r="J11" s="2">
        <f t="shared" si="8"/>
        <v>225797654.90600672</v>
      </c>
      <c r="K11" s="2">
        <f t="shared" si="9"/>
        <v>227849238.08468562</v>
      </c>
      <c r="L11" s="2">
        <f t="shared" si="10"/>
        <v>2051583.1786789</v>
      </c>
      <c r="M11">
        <f t="shared" si="11"/>
        <v>40</v>
      </c>
      <c r="N11" s="3">
        <f t="shared" si="12"/>
        <v>5.0523489324422223E-2</v>
      </c>
      <c r="O11" s="10">
        <f t="shared" si="13"/>
        <v>20.730628165229522</v>
      </c>
      <c r="P11" s="2">
        <f t="shared" si="14"/>
        <v>45118837.608436212</v>
      </c>
    </row>
    <row r="12" spans="1:16">
      <c r="A12">
        <v>10</v>
      </c>
      <c r="B12" s="3">
        <f t="shared" si="0"/>
        <v>0.01</v>
      </c>
      <c r="C12" s="2">
        <f t="shared" si="1"/>
        <v>2198198.0295682969</v>
      </c>
      <c r="D12" s="2">
        <f t="shared" si="2"/>
        <v>3000000</v>
      </c>
      <c r="E12" s="3">
        <f t="shared" si="3"/>
        <v>0.04</v>
      </c>
      <c r="F12" s="2">
        <f t="shared" si="4"/>
        <v>5000</v>
      </c>
      <c r="G12" s="1">
        <f t="shared" si="5"/>
        <v>31.252663452996305</v>
      </c>
      <c r="H12" s="1">
        <f t="shared" si="6"/>
        <v>31.024328595854676</v>
      </c>
      <c r="I12" s="2">
        <f t="shared" si="7"/>
        <v>800000000</v>
      </c>
      <c r="J12" s="2">
        <f t="shared" si="8"/>
        <v>234829561.10224697</v>
      </c>
      <c r="K12" s="2">
        <f t="shared" si="9"/>
        <v>236942011.75001645</v>
      </c>
      <c r="L12" s="2">
        <f t="shared" si="10"/>
        <v>2112450.6477694809</v>
      </c>
      <c r="M12">
        <f t="shared" si="11"/>
        <v>40</v>
      </c>
      <c r="N12" s="3">
        <f t="shared" si="12"/>
        <v>5.0523489324422223E-2</v>
      </c>
      <c r="O12" s="10">
        <f t="shared" si="13"/>
        <v>21.345675550190034</v>
      </c>
      <c r="P12" s="2">
        <f t="shared" si="14"/>
        <v>46922021.934231907</v>
      </c>
    </row>
    <row r="13" spans="1:16">
      <c r="A13">
        <v>11</v>
      </c>
      <c r="B13" s="3">
        <f t="shared" si="0"/>
        <v>0.01</v>
      </c>
      <c r="C13" s="2">
        <f t="shared" si="1"/>
        <v>2220180.0098639796</v>
      </c>
      <c r="D13" s="2">
        <f t="shared" si="2"/>
        <v>3000000</v>
      </c>
      <c r="E13" s="3">
        <f t="shared" si="3"/>
        <v>0.04</v>
      </c>
      <c r="F13" s="2">
        <f t="shared" si="4"/>
        <v>5000</v>
      </c>
      <c r="G13" s="1">
        <f t="shared" si="5"/>
        <v>30.252663452996305</v>
      </c>
      <c r="H13" s="1">
        <f t="shared" si="6"/>
        <v>30.026586796118611</v>
      </c>
      <c r="I13" s="2">
        <f t="shared" si="7"/>
        <v>800000000</v>
      </c>
      <c r="J13" s="2">
        <f t="shared" si="8"/>
        <v>244222743.54633683</v>
      </c>
      <c r="K13" s="2">
        <f t="shared" si="9"/>
        <v>246397868.23179296</v>
      </c>
      <c r="L13" s="2">
        <f t="shared" si="10"/>
        <v>2175124.6854561269</v>
      </c>
      <c r="M13">
        <f t="shared" si="11"/>
        <v>40</v>
      </c>
      <c r="N13" s="3">
        <f t="shared" si="12"/>
        <v>5.0523489324422223E-2</v>
      </c>
      <c r="O13" s="10">
        <f t="shared" si="13"/>
        <v>21.978977764985977</v>
      </c>
      <c r="P13" s="2">
        <f t="shared" si="14"/>
        <v>48797287.07106676</v>
      </c>
    </row>
    <row r="14" spans="1:16">
      <c r="A14">
        <v>12</v>
      </c>
      <c r="B14" s="3">
        <f t="shared" si="0"/>
        <v>0.01</v>
      </c>
      <c r="C14" s="2">
        <f t="shared" si="1"/>
        <v>2242381.8099626196</v>
      </c>
      <c r="D14" s="2">
        <f t="shared" si="2"/>
        <v>3000000</v>
      </c>
      <c r="E14" s="3">
        <f t="shared" si="3"/>
        <v>0.04</v>
      </c>
      <c r="F14" s="2">
        <f t="shared" si="4"/>
        <v>5000</v>
      </c>
      <c r="G14" s="1">
        <f t="shared" si="5"/>
        <v>29.252663452996305</v>
      </c>
      <c r="H14" s="1">
        <f t="shared" si="6"/>
        <v>29.028822687955504</v>
      </c>
      <c r="I14" s="2">
        <f t="shared" si="7"/>
        <v>800000000</v>
      </c>
      <c r="J14" s="2">
        <f t="shared" si="8"/>
        <v>253991653.28819034</v>
      </c>
      <c r="K14" s="2">
        <f t="shared" si="9"/>
        <v>256231312.21355903</v>
      </c>
      <c r="L14" s="2">
        <f t="shared" si="10"/>
        <v>2239658.9253686965</v>
      </c>
      <c r="M14">
        <f t="shared" si="11"/>
        <v>40</v>
      </c>
      <c r="N14" s="3">
        <f t="shared" si="12"/>
        <v>5.0523489324422223E-2</v>
      </c>
      <c r="O14" s="10">
        <f t="shared" si="13"/>
        <v>22.631076761242454</v>
      </c>
      <c r="P14" s="2">
        <f t="shared" si="14"/>
        <v>50747514.869277835</v>
      </c>
    </row>
    <row r="15" spans="1:16">
      <c r="A15">
        <v>13</v>
      </c>
      <c r="B15" s="3">
        <f t="shared" si="0"/>
        <v>0.01</v>
      </c>
      <c r="C15" s="2">
        <f t="shared" si="1"/>
        <v>2264805.6280622459</v>
      </c>
      <c r="D15" s="2">
        <f t="shared" si="2"/>
        <v>3000000</v>
      </c>
      <c r="E15" s="3">
        <f t="shared" si="3"/>
        <v>0.04</v>
      </c>
      <c r="F15" s="2">
        <f t="shared" si="4"/>
        <v>5000</v>
      </c>
      <c r="G15" s="1">
        <f t="shared" si="5"/>
        <v>28.252663452996295</v>
      </c>
      <c r="H15" s="1">
        <f t="shared" si="6"/>
        <v>28.031036491258</v>
      </c>
      <c r="I15" s="2">
        <f t="shared" si="7"/>
        <v>800000000</v>
      </c>
      <c r="J15" s="2">
        <f t="shared" si="8"/>
        <v>264151319.41971809</v>
      </c>
      <c r="K15" s="2">
        <f t="shared" si="9"/>
        <v>266457428.01341021</v>
      </c>
      <c r="L15" s="2">
        <f t="shared" si="10"/>
        <v>2306108.5936921239</v>
      </c>
      <c r="M15">
        <f t="shared" si="11"/>
        <v>40</v>
      </c>
      <c r="N15" s="3">
        <f t="shared" si="12"/>
        <v>5.0523489324422223E-2</v>
      </c>
      <c r="O15" s="10">
        <f t="shared" si="13"/>
        <v>23.302530582872475</v>
      </c>
      <c r="P15" s="2">
        <f t="shared" si="14"/>
        <v>52775702.41218219</v>
      </c>
    </row>
    <row r="16" spans="1:16">
      <c r="A16">
        <v>14</v>
      </c>
      <c r="B16" s="3">
        <f t="shared" si="0"/>
        <v>0.01</v>
      </c>
      <c r="C16" s="2">
        <f t="shared" si="1"/>
        <v>2287453.6843428682</v>
      </c>
      <c r="D16" s="2">
        <f t="shared" si="2"/>
        <v>3000000</v>
      </c>
      <c r="E16" s="3">
        <f t="shared" si="3"/>
        <v>0.04</v>
      </c>
      <c r="F16" s="2">
        <f t="shared" si="4"/>
        <v>5000</v>
      </c>
      <c r="G16" s="1">
        <f t="shared" si="5"/>
        <v>27.252663452996313</v>
      </c>
      <c r="H16" s="1">
        <f t="shared" si="6"/>
        <v>27.033228423760974</v>
      </c>
      <c r="I16" s="2">
        <f t="shared" si="7"/>
        <v>800000000</v>
      </c>
      <c r="J16" s="2">
        <f t="shared" si="8"/>
        <v>274717372.19650662</v>
      </c>
      <c r="K16" s="2">
        <f t="shared" si="9"/>
        <v>277091902.75296599</v>
      </c>
      <c r="L16" s="2">
        <f t="shared" si="10"/>
        <v>2374530.5564593673</v>
      </c>
      <c r="M16">
        <f t="shared" si="11"/>
        <v>40</v>
      </c>
      <c r="N16" s="3">
        <f t="shared" si="12"/>
        <v>5.0523489324422223E-2</v>
      </c>
      <c r="O16" s="10">
        <f t="shared" si="13"/>
        <v>23.993913843957841</v>
      </c>
      <c r="P16" s="2">
        <f t="shared" si="14"/>
        <v>54884966.624166712</v>
      </c>
    </row>
    <row r="17" spans="1:16">
      <c r="A17">
        <v>15</v>
      </c>
      <c r="B17" s="3">
        <f t="shared" si="0"/>
        <v>0.01</v>
      </c>
      <c r="C17" s="2">
        <f t="shared" si="1"/>
        <v>2310328.221186297</v>
      </c>
      <c r="D17" s="2">
        <f t="shared" si="2"/>
        <v>3000000</v>
      </c>
      <c r="E17" s="3">
        <f t="shared" si="3"/>
        <v>0.04</v>
      </c>
      <c r="F17" s="2">
        <f t="shared" si="4"/>
        <v>5000</v>
      </c>
      <c r="G17" s="1">
        <f t="shared" si="5"/>
        <v>26.252663452996302</v>
      </c>
      <c r="H17" s="1">
        <f t="shared" si="6"/>
        <v>26.03539870106232</v>
      </c>
      <c r="I17" s="2">
        <f t="shared" si="7"/>
        <v>800000000</v>
      </c>
      <c r="J17" s="2">
        <f t="shared" si="8"/>
        <v>285706067.08436704</v>
      </c>
      <c r="K17" s="2">
        <f t="shared" si="9"/>
        <v>288151050.45261675</v>
      </c>
      <c r="L17" s="2">
        <f t="shared" si="10"/>
        <v>2444983.3682497144</v>
      </c>
      <c r="M17">
        <f t="shared" si="11"/>
        <v>40</v>
      </c>
      <c r="N17" s="3">
        <f t="shared" si="12"/>
        <v>5.0523489324422223E-2</v>
      </c>
      <c r="O17" s="10">
        <f t="shared" si="13"/>
        <v>24.705818220830867</v>
      </c>
      <c r="P17" s="2">
        <f t="shared" si="14"/>
        <v>57078549.063084185</v>
      </c>
    </row>
    <row r="18" spans="1:16">
      <c r="A18">
        <v>16</v>
      </c>
      <c r="B18" s="3">
        <f t="shared" si="0"/>
        <v>0.01</v>
      </c>
      <c r="C18" s="2">
        <f t="shared" si="1"/>
        <v>2333431.50339816</v>
      </c>
      <c r="D18" s="2">
        <f t="shared" si="2"/>
        <v>3000000</v>
      </c>
      <c r="E18" s="3">
        <f t="shared" si="3"/>
        <v>0.04</v>
      </c>
      <c r="F18" s="2">
        <f t="shared" si="4"/>
        <v>5000</v>
      </c>
      <c r="G18" s="1">
        <f t="shared" si="5"/>
        <v>25.252663452996295</v>
      </c>
      <c r="H18" s="1">
        <f t="shared" si="6"/>
        <v>25.037547536643924</v>
      </c>
      <c r="I18" s="2">
        <f t="shared" si="7"/>
        <v>800000000</v>
      </c>
      <c r="J18" s="2">
        <f t="shared" si="8"/>
        <v>297134309.7677418</v>
      </c>
      <c r="K18" s="2">
        <f t="shared" si="9"/>
        <v>299651837.09007567</v>
      </c>
      <c r="L18" s="2">
        <f t="shared" si="10"/>
        <v>2517527.3223338723</v>
      </c>
      <c r="M18">
        <f t="shared" si="11"/>
        <v>40</v>
      </c>
      <c r="N18" s="3">
        <f t="shared" si="12"/>
        <v>5.0523489324422223E-2</v>
      </c>
      <c r="O18" s="10">
        <f t="shared" si="13"/>
        <v>25.438852958775332</v>
      </c>
      <c r="P18" s="2">
        <f t="shared" si="14"/>
        <v>59359820.904319853</v>
      </c>
    </row>
    <row r="19" spans="1:16">
      <c r="A19">
        <v>17</v>
      </c>
      <c r="B19" s="3">
        <f t="shared" si="0"/>
        <v>0.01</v>
      </c>
      <c r="C19" s="2">
        <f t="shared" si="1"/>
        <v>2356765.8184321416</v>
      </c>
      <c r="D19" s="2">
        <f t="shared" si="2"/>
        <v>3000000</v>
      </c>
      <c r="E19" s="3">
        <f t="shared" si="3"/>
        <v>0.04</v>
      </c>
      <c r="F19" s="2">
        <f t="shared" si="4"/>
        <v>5000</v>
      </c>
      <c r="G19" s="1">
        <f t="shared" si="5"/>
        <v>24.252663452996309</v>
      </c>
      <c r="H19" s="1">
        <f t="shared" si="6"/>
        <v>24.039675141892168</v>
      </c>
      <c r="I19" s="2">
        <f t="shared" si="7"/>
        <v>800000000</v>
      </c>
      <c r="J19" s="2">
        <f t="shared" si="8"/>
        <v>309019682.15845132</v>
      </c>
      <c r="K19" s="2">
        <f t="shared" si="9"/>
        <v>311611906.6607573</v>
      </c>
      <c r="L19" s="2">
        <f t="shared" si="10"/>
        <v>2592224.5023059845</v>
      </c>
      <c r="M19">
        <f t="shared" si="11"/>
        <v>40</v>
      </c>
      <c r="N19" s="3">
        <f t="shared" si="12"/>
        <v>5.0523489324422223E-2</v>
      </c>
      <c r="O19" s="10">
        <f t="shared" si="13"/>
        <v>26.193645393752423</v>
      </c>
      <c r="P19" s="2">
        <f t="shared" si="14"/>
        <v>61732288.124128222</v>
      </c>
    </row>
    <row r="20" spans="1:16">
      <c r="A20">
        <v>18</v>
      </c>
      <c r="B20" s="3">
        <f t="shared" si="0"/>
        <v>0.01</v>
      </c>
      <c r="C20" s="2">
        <f t="shared" si="1"/>
        <v>2380333.4766164632</v>
      </c>
      <c r="D20" s="2">
        <f t="shared" si="2"/>
        <v>3000000</v>
      </c>
      <c r="E20" s="3">
        <f t="shared" si="3"/>
        <v>0.04</v>
      </c>
      <c r="F20" s="2">
        <f t="shared" si="4"/>
        <v>5000</v>
      </c>
      <c r="G20" s="1">
        <f t="shared" si="5"/>
        <v>23.252663452996295</v>
      </c>
      <c r="H20" s="1">
        <f t="shared" si="6"/>
        <v>23.04178172611832</v>
      </c>
      <c r="I20" s="2">
        <f t="shared" si="7"/>
        <v>800000000</v>
      </c>
      <c r="J20" s="2">
        <f t="shared" si="8"/>
        <v>321380469.44478953</v>
      </c>
      <c r="K20" s="2">
        <f t="shared" si="9"/>
        <v>324049608.28004056</v>
      </c>
      <c r="L20" s="2">
        <f t="shared" si="10"/>
        <v>2669138.8352510333</v>
      </c>
      <c r="M20">
        <f t="shared" si="11"/>
        <v>40</v>
      </c>
      <c r="N20" s="3">
        <f t="shared" si="12"/>
        <v>5.0523489324422223E-2</v>
      </c>
      <c r="O20" s="10">
        <f t="shared" si="13"/>
        <v>26.970841489641273</v>
      </c>
      <c r="P20" s="2">
        <f t="shared" si="14"/>
        <v>64199596.890309364</v>
      </c>
    </row>
    <row r="21" spans="1:16">
      <c r="A21">
        <v>19</v>
      </c>
      <c r="B21" s="3">
        <f t="shared" si="0"/>
        <v>0.01</v>
      </c>
      <c r="C21" s="2">
        <f t="shared" si="1"/>
        <v>2404136.8113826276</v>
      </c>
      <c r="D21" s="2">
        <f t="shared" si="2"/>
        <v>3000000</v>
      </c>
      <c r="E21" s="3">
        <f t="shared" si="3"/>
        <v>0.04</v>
      </c>
      <c r="F21" s="2">
        <f t="shared" si="4"/>
        <v>5000</v>
      </c>
      <c r="G21" s="1">
        <f t="shared" si="5"/>
        <v>22.252663452996305</v>
      </c>
      <c r="H21" s="1">
        <f t="shared" si="6"/>
        <v>22.043867496578731</v>
      </c>
      <c r="I21" s="2">
        <f t="shared" si="7"/>
        <v>800000000</v>
      </c>
      <c r="J21" s="2">
        <f t="shared" si="8"/>
        <v>334235688.22258103</v>
      </c>
      <c r="K21" s="2">
        <f t="shared" si="9"/>
        <v>336984024.36907309</v>
      </c>
      <c r="L21" s="2">
        <f t="shared" si="10"/>
        <v>2748336.146492064</v>
      </c>
      <c r="M21">
        <f t="shared" si="11"/>
        <v>40</v>
      </c>
      <c r="N21" s="3">
        <f t="shared" si="12"/>
        <v>5.0523489324422223E-2</v>
      </c>
      <c r="O21" s="10">
        <f t="shared" si="13"/>
        <v>27.771106391443105</v>
      </c>
      <c r="P21" s="2">
        <f t="shared" si="14"/>
        <v>66765539.168491736</v>
      </c>
    </row>
    <row r="22" spans="1:16">
      <c r="A22">
        <v>20</v>
      </c>
      <c r="B22" s="3">
        <f t="shared" si="0"/>
        <v>0.01</v>
      </c>
      <c r="C22" s="2">
        <f t="shared" si="1"/>
        <v>2428178.1794964541</v>
      </c>
      <c r="D22" s="2">
        <f t="shared" si="2"/>
        <v>3000000</v>
      </c>
      <c r="E22" s="3">
        <f t="shared" si="3"/>
        <v>0.04</v>
      </c>
      <c r="F22" s="2">
        <f t="shared" si="4"/>
        <v>5000</v>
      </c>
      <c r="G22" s="1">
        <f t="shared" si="5"/>
        <v>21.252663452996305</v>
      </c>
      <c r="H22" s="1">
        <f t="shared" si="6"/>
        <v>21.04593265849487</v>
      </c>
      <c r="I22" s="2">
        <f t="shared" si="7"/>
        <v>800000000</v>
      </c>
      <c r="J22" s="2">
        <f t="shared" si="8"/>
        <v>347605115.75148427</v>
      </c>
      <c r="K22" s="2">
        <f t="shared" si="9"/>
        <v>350434999.96744388</v>
      </c>
      <c r="L22" s="2">
        <f t="shared" si="10"/>
        <v>2829884.2159596086</v>
      </c>
      <c r="M22">
        <f t="shared" si="11"/>
        <v>40</v>
      </c>
      <c r="N22" s="3">
        <f t="shared" si="12"/>
        <v>5.0523489324422223E-2</v>
      </c>
      <c r="O22" s="10">
        <f t="shared" si="13"/>
        <v>28.595124994877246</v>
      </c>
      <c r="P22" s="2">
        <f t="shared" si="14"/>
        <v>69434058.55253458</v>
      </c>
    </row>
    <row r="23" spans="1:16">
      <c r="A23">
        <v>21</v>
      </c>
      <c r="B23" s="3">
        <f t="shared" si="0"/>
        <v>0.01</v>
      </c>
      <c r="C23" s="2">
        <f t="shared" si="1"/>
        <v>2452459.9612914184</v>
      </c>
      <c r="D23" s="2">
        <f t="shared" si="2"/>
        <v>3000000</v>
      </c>
      <c r="E23" s="3">
        <f t="shared" si="3"/>
        <v>0.04</v>
      </c>
      <c r="F23" s="2">
        <f t="shared" si="4"/>
        <v>5000</v>
      </c>
      <c r="G23" s="1">
        <f t="shared" si="5"/>
        <v>20.252663452996313</v>
      </c>
      <c r="H23" s="1">
        <f t="shared" si="6"/>
        <v>20.047977415073113</v>
      </c>
      <c r="I23" s="2">
        <f t="shared" si="7"/>
        <v>800000000</v>
      </c>
      <c r="J23" s="2">
        <f t="shared" si="8"/>
        <v>361509320.38154352</v>
      </c>
      <c r="K23" s="2">
        <f t="shared" si="9"/>
        <v>364423173.21778327</v>
      </c>
      <c r="L23" s="2">
        <f t="shared" si="10"/>
        <v>2913852.8362397552</v>
      </c>
      <c r="M23">
        <f t="shared" si="11"/>
        <v>40</v>
      </c>
      <c r="N23" s="3">
        <f t="shared" si="12"/>
        <v>5.0523489324422223E-2</v>
      </c>
      <c r="O23" s="10">
        <f t="shared" si="13"/>
        <v>29.443602532939337</v>
      </c>
      <c r="P23" s="2">
        <f t="shared" si="14"/>
        <v>72209256.328212321</v>
      </c>
    </row>
    <row r="24" spans="1:16">
      <c r="A24">
        <v>22</v>
      </c>
      <c r="B24" s="3">
        <f t="shared" si="0"/>
        <v>0.01</v>
      </c>
      <c r="C24" s="2">
        <f t="shared" si="1"/>
        <v>2476984.5609043324</v>
      </c>
      <c r="D24" s="2">
        <f t="shared" si="2"/>
        <v>3000000</v>
      </c>
      <c r="E24" s="3">
        <f t="shared" si="3"/>
        <v>0.04</v>
      </c>
      <c r="F24" s="2">
        <f t="shared" si="4"/>
        <v>5000</v>
      </c>
      <c r="G24" s="1">
        <f t="shared" si="5"/>
        <v>19.252663452996323</v>
      </c>
      <c r="H24" s="1">
        <f t="shared" si="6"/>
        <v>19.050001967524363</v>
      </c>
      <c r="I24" s="2">
        <f t="shared" si="7"/>
        <v>800000000</v>
      </c>
      <c r="J24" s="2">
        <f t="shared" si="8"/>
        <v>375969693.19680512</v>
      </c>
      <c r="K24" s="2">
        <f t="shared" si="9"/>
        <v>378970007.06914794</v>
      </c>
      <c r="L24" s="2">
        <f t="shared" si="10"/>
        <v>3000313.8723428249</v>
      </c>
      <c r="M24">
        <f t="shared" si="11"/>
        <v>40</v>
      </c>
      <c r="N24" s="3">
        <f t="shared" si="12"/>
        <v>5.0523489324422223E-2</v>
      </c>
      <c r="O24" s="10">
        <f t="shared" si="13"/>
        <v>30.317265179845723</v>
      </c>
      <c r="P24" s="2">
        <f t="shared" si="14"/>
        <v>75095397.779320359</v>
      </c>
    </row>
    <row r="25" spans="1:16">
      <c r="A25">
        <v>23</v>
      </c>
      <c r="B25" s="3">
        <f t="shared" si="0"/>
        <v>0.01</v>
      </c>
      <c r="C25" s="2">
        <f t="shared" si="1"/>
        <v>2501754.4065133757</v>
      </c>
      <c r="D25" s="2">
        <f t="shared" si="2"/>
        <v>3000000</v>
      </c>
      <c r="E25" s="3">
        <f t="shared" si="3"/>
        <v>0.04</v>
      </c>
      <c r="F25" s="2">
        <f t="shared" si="4"/>
        <v>5000</v>
      </c>
      <c r="G25" s="1">
        <f t="shared" si="5"/>
        <v>18.252663452996316</v>
      </c>
      <c r="H25" s="1">
        <f t="shared" si="6"/>
        <v>18.052006515083459</v>
      </c>
      <c r="I25" s="2">
        <f t="shared" si="7"/>
        <v>800000000</v>
      </c>
      <c r="J25" s="2">
        <f t="shared" si="8"/>
        <v>391008480.92467749</v>
      </c>
      <c r="K25" s="2">
        <f t="shared" si="9"/>
        <v>394097822.24792659</v>
      </c>
      <c r="L25" s="2">
        <f t="shared" si="10"/>
        <v>3089341.3232491016</v>
      </c>
      <c r="M25">
        <f t="shared" si="11"/>
        <v>40</v>
      </c>
      <c r="N25" s="3">
        <f t="shared" si="12"/>
        <v>5.0523489324422223E-2</v>
      </c>
      <c r="O25" s="10">
        <f t="shared" si="13"/>
        <v>31.21686067293448</v>
      </c>
      <c r="P25" s="2">
        <f t="shared" si="14"/>
        <v>78096918.746027932</v>
      </c>
    </row>
    <row r="26" spans="1:16">
      <c r="A26">
        <v>24</v>
      </c>
      <c r="B26" s="3">
        <f t="shared" si="0"/>
        <v>0.01</v>
      </c>
      <c r="C26" s="2">
        <f t="shared" si="1"/>
        <v>2526771.9505785094</v>
      </c>
      <c r="D26" s="2">
        <f t="shared" si="2"/>
        <v>3000000</v>
      </c>
      <c r="E26" s="3">
        <f t="shared" si="3"/>
        <v>0.04</v>
      </c>
      <c r="F26" s="2">
        <f t="shared" si="4"/>
        <v>5000</v>
      </c>
      <c r="G26" s="1">
        <f t="shared" si="5"/>
        <v>17.25266345299632</v>
      </c>
      <c r="H26" s="1">
        <f t="shared" si="6"/>
        <v>17.053991255028507</v>
      </c>
      <c r="I26" s="2">
        <f t="shared" si="7"/>
        <v>800000000</v>
      </c>
      <c r="J26" s="2">
        <f t="shared" si="8"/>
        <v>406648820.16166449</v>
      </c>
      <c r="K26" s="2">
        <f t="shared" si="9"/>
        <v>409829831.54694599</v>
      </c>
      <c r="L26" s="2">
        <f t="shared" si="10"/>
        <v>3181011.3852815032</v>
      </c>
      <c r="M26">
        <f t="shared" si="11"/>
        <v>40</v>
      </c>
      <c r="N26" s="3">
        <f t="shared" si="12"/>
        <v>5.0523489324422223E-2</v>
      </c>
      <c r="O26" s="10">
        <f t="shared" si="13"/>
        <v>32.143158953027118</v>
      </c>
      <c r="P26" s="2">
        <f t="shared" si="14"/>
        <v>81218432.445495412</v>
      </c>
    </row>
    <row r="27" spans="1:16">
      <c r="A27">
        <v>25</v>
      </c>
      <c r="B27" s="3">
        <f t="shared" si="0"/>
        <v>0.01</v>
      </c>
      <c r="C27" s="2">
        <f t="shared" si="1"/>
        <v>2552039.6700842944</v>
      </c>
      <c r="D27" s="2">
        <f t="shared" si="2"/>
        <v>3000000</v>
      </c>
      <c r="E27" s="3">
        <f t="shared" si="3"/>
        <v>0.04</v>
      </c>
      <c r="F27" s="2">
        <f t="shared" si="4"/>
        <v>5000</v>
      </c>
      <c r="G27" s="1">
        <f t="shared" si="5"/>
        <v>16.25266345299632</v>
      </c>
      <c r="H27" s="1">
        <f t="shared" si="6"/>
        <v>16.055956382699826</v>
      </c>
      <c r="I27" s="2">
        <f t="shared" si="7"/>
        <v>800000000</v>
      </c>
      <c r="J27" s="2">
        <f t="shared" si="8"/>
        <v>422914772.96813112</v>
      </c>
      <c r="K27" s="2">
        <f t="shared" si="9"/>
        <v>426190175.48549163</v>
      </c>
      <c r="L27" s="2">
        <f t="shared" si="10"/>
        <v>3275402.5173605084</v>
      </c>
      <c r="M27">
        <f t="shared" si="11"/>
        <v>40</v>
      </c>
      <c r="N27" s="3">
        <f t="shared" si="12"/>
        <v>5.0523489324422223E-2</v>
      </c>
      <c r="O27" s="10">
        <f t="shared" si="13"/>
        <v>33.096952823809865</v>
      </c>
      <c r="P27" s="2">
        <f t="shared" si="14"/>
        <v>84464736.565271184</v>
      </c>
    </row>
    <row r="28" spans="1:16">
      <c r="A28">
        <v>26</v>
      </c>
      <c r="B28" s="3">
        <f t="shared" si="0"/>
        <v>0.01</v>
      </c>
      <c r="C28" s="2">
        <f t="shared" si="1"/>
        <v>2577560.0667851372</v>
      </c>
      <c r="D28" s="2">
        <f t="shared" si="2"/>
        <v>3000000</v>
      </c>
      <c r="E28" s="3">
        <f t="shared" si="3"/>
        <v>0.04</v>
      </c>
      <c r="F28" s="2">
        <f t="shared" si="4"/>
        <v>5000</v>
      </c>
      <c r="G28" s="1">
        <f t="shared" si="5"/>
        <v>15.252663452996337</v>
      </c>
      <c r="H28" s="1">
        <f t="shared" si="6"/>
        <v>15.057902091518921</v>
      </c>
      <c r="I28" s="2">
        <f t="shared" si="7"/>
        <v>800000000</v>
      </c>
      <c r="J28" s="2">
        <f t="shared" si="8"/>
        <v>439831363.88685608</v>
      </c>
      <c r="K28" s="2">
        <f t="shared" si="9"/>
        <v>443203959.39505368</v>
      </c>
      <c r="L28" s="2">
        <f t="shared" si="10"/>
        <v>3372595.5081976056</v>
      </c>
      <c r="M28">
        <f t="shared" si="11"/>
        <v>40</v>
      </c>
      <c r="N28" s="3">
        <f t="shared" si="12"/>
        <v>5.0523489324422223E-2</v>
      </c>
      <c r="O28" s="10">
        <f t="shared" si="13"/>
        <v>34.07905863080321</v>
      </c>
      <c r="P28" s="2">
        <f t="shared" si="14"/>
        <v>87840820.640387729</v>
      </c>
    </row>
    <row r="29" spans="1:16">
      <c r="A29">
        <v>27</v>
      </c>
      <c r="B29" s="3">
        <f t="shared" si="0"/>
        <v>0.01</v>
      </c>
      <c r="C29" s="2">
        <f t="shared" si="1"/>
        <v>2603335.6674529887</v>
      </c>
      <c r="D29" s="2">
        <f t="shared" si="2"/>
        <v>3000000</v>
      </c>
      <c r="E29" s="3">
        <f t="shared" si="3"/>
        <v>0.04</v>
      </c>
      <c r="F29" s="2">
        <f t="shared" si="4"/>
        <v>5000</v>
      </c>
      <c r="G29" s="1">
        <f t="shared" si="5"/>
        <v>14.252663452996323</v>
      </c>
      <c r="H29" s="1">
        <f t="shared" si="6"/>
        <v>14.059828573007167</v>
      </c>
      <c r="I29" s="2">
        <f t="shared" si="7"/>
        <v>800000000</v>
      </c>
      <c r="J29" s="2">
        <f t="shared" si="8"/>
        <v>457424618.44233054</v>
      </c>
      <c r="K29" s="2">
        <f t="shared" si="9"/>
        <v>460897291.98781246</v>
      </c>
      <c r="L29" s="2">
        <f t="shared" si="10"/>
        <v>3472673.5454819202</v>
      </c>
      <c r="M29">
        <f t="shared" si="11"/>
        <v>40</v>
      </c>
      <c r="N29" s="3">
        <f t="shared" si="12"/>
        <v>5.0523489324422223E-2</v>
      </c>
      <c r="O29" s="10">
        <f t="shared" si="13"/>
        <v>35.090316960471853</v>
      </c>
      <c r="P29" s="2">
        <f t="shared" si="14"/>
        <v>91351873.725426927</v>
      </c>
    </row>
    <row r="30" spans="1:16">
      <c r="A30">
        <v>28</v>
      </c>
      <c r="B30" s="3">
        <f t="shared" si="0"/>
        <v>0.01</v>
      </c>
      <c r="C30" s="2">
        <f t="shared" si="1"/>
        <v>2629369.0241275188</v>
      </c>
      <c r="D30" s="2">
        <f t="shared" si="2"/>
        <v>3000000</v>
      </c>
      <c r="E30" s="3">
        <f t="shared" si="3"/>
        <v>0.04</v>
      </c>
      <c r="F30" s="2">
        <f t="shared" si="4"/>
        <v>5000</v>
      </c>
      <c r="G30" s="1">
        <f t="shared" si="5"/>
        <v>13.252663452996329</v>
      </c>
      <c r="H30" s="1">
        <f t="shared" si="6"/>
        <v>13.061736016804284</v>
      </c>
      <c r="I30" s="2">
        <f t="shared" si="7"/>
        <v>800000000</v>
      </c>
      <c r="J30" s="2">
        <f t="shared" si="8"/>
        <v>475721603.18002367</v>
      </c>
      <c r="K30" s="2">
        <f t="shared" si="9"/>
        <v>479297325.46715093</v>
      </c>
      <c r="L30" s="2">
        <f t="shared" si="10"/>
        <v>3575722.2871272564</v>
      </c>
      <c r="M30">
        <f t="shared" si="11"/>
        <v>40</v>
      </c>
      <c r="N30" s="3">
        <f t="shared" si="12"/>
        <v>5.0523489324422223E-2</v>
      </c>
      <c r="O30" s="10">
        <f t="shared" si="13"/>
        <v>36.131593360154511</v>
      </c>
      <c r="P30" s="2">
        <f t="shared" si="14"/>
        <v>95003292.3735618</v>
      </c>
    </row>
    <row r="31" spans="1:16">
      <c r="A31">
        <v>29</v>
      </c>
      <c r="B31" s="3">
        <f t="shared" si="0"/>
        <v>0.01</v>
      </c>
      <c r="C31" s="2">
        <f t="shared" si="1"/>
        <v>2655662.7143687941</v>
      </c>
      <c r="D31" s="2">
        <f t="shared" si="2"/>
        <v>3000000</v>
      </c>
      <c r="E31" s="3">
        <f t="shared" si="3"/>
        <v>0.04</v>
      </c>
      <c r="F31" s="2">
        <f t="shared" si="4"/>
        <v>5000</v>
      </c>
      <c r="G31" s="1">
        <f t="shared" si="5"/>
        <v>12.252663452996309</v>
      </c>
      <c r="H31" s="1">
        <f t="shared" si="6"/>
        <v>12.063624610686741</v>
      </c>
      <c r="I31" s="2">
        <f t="shared" si="7"/>
        <v>800000000</v>
      </c>
      <c r="J31" s="2">
        <f t="shared" si="8"/>
        <v>494750467.30722505</v>
      </c>
      <c r="K31" s="2">
        <f t="shared" si="9"/>
        <v>498432297.24185222</v>
      </c>
      <c r="L31" s="2">
        <f t="shared" si="10"/>
        <v>3681829.9346271753</v>
      </c>
      <c r="M31">
        <f t="shared" si="11"/>
        <v>40</v>
      </c>
      <c r="N31" s="3">
        <f t="shared" si="12"/>
        <v>5.0523489324422223E-2</v>
      </c>
      <c r="O31" s="10">
        <f t="shared" si="13"/>
        <v>37.203779079294854</v>
      </c>
      <c r="P31" s="2">
        <f t="shared" si="14"/>
        <v>98800688.934497133</v>
      </c>
    </row>
    <row r="32" spans="1:16">
      <c r="A32">
        <v>30</v>
      </c>
      <c r="B32" s="3">
        <f t="shared" si="0"/>
        <v>0.01</v>
      </c>
      <c r="C32" s="2">
        <f t="shared" si="1"/>
        <v>2682219.3415124821</v>
      </c>
      <c r="D32" s="2">
        <f t="shared" si="2"/>
        <v>3000000</v>
      </c>
      <c r="E32" s="3">
        <f t="shared" si="3"/>
        <v>0.04</v>
      </c>
      <c r="F32" s="2">
        <f t="shared" si="4"/>
        <v>5000</v>
      </c>
      <c r="G32" s="1">
        <f t="shared" si="5"/>
        <v>11.252663452996321</v>
      </c>
      <c r="H32" s="1">
        <f t="shared" si="6"/>
        <v>11.065494540585876</v>
      </c>
      <c r="I32" s="2">
        <f t="shared" si="7"/>
        <v>800000000</v>
      </c>
      <c r="J32" s="2">
        <f t="shared" si="8"/>
        <v>514540485.9995138</v>
      </c>
      <c r="K32" s="2">
        <f t="shared" si="9"/>
        <v>518331573.30811149</v>
      </c>
      <c r="L32" s="2">
        <f t="shared" si="10"/>
        <v>3791087.3085976839</v>
      </c>
      <c r="M32">
        <f t="shared" si="11"/>
        <v>40</v>
      </c>
      <c r="N32" s="3">
        <f t="shared" si="12"/>
        <v>5.0523489324422223E-2</v>
      </c>
      <c r="O32" s="10">
        <f t="shared" si="13"/>
        <v>38.307791832777532</v>
      </c>
      <c r="P32" s="2">
        <f t="shared" si="14"/>
        <v>102749900.1845098</v>
      </c>
    </row>
    <row r="33" spans="1:16">
      <c r="A33">
        <v>31</v>
      </c>
      <c r="B33" s="3">
        <f t="shared" si="0"/>
        <v>0.01</v>
      </c>
      <c r="C33" s="2">
        <f t="shared" si="1"/>
        <v>2709041.534927607</v>
      </c>
      <c r="D33" s="2">
        <f t="shared" si="2"/>
        <v>3000000</v>
      </c>
      <c r="E33" s="3">
        <f t="shared" si="3"/>
        <v>0.04</v>
      </c>
      <c r="F33" s="2">
        <f t="shared" si="4"/>
        <v>5000</v>
      </c>
      <c r="G33" s="1">
        <f t="shared" si="5"/>
        <v>10.252663452996314</v>
      </c>
      <c r="H33" s="1">
        <f t="shared" si="6"/>
        <v>10.067345990605924</v>
      </c>
      <c r="I33" s="2">
        <f t="shared" si="7"/>
        <v>800000000</v>
      </c>
      <c r="J33" s="2">
        <f t="shared" si="8"/>
        <v>535122105.43949449</v>
      </c>
      <c r="K33" s="2">
        <f t="shared" si="9"/>
        <v>539025693.36604786</v>
      </c>
      <c r="L33" s="2">
        <f t="shared" si="10"/>
        <v>3903587.9265533686</v>
      </c>
      <c r="M33">
        <f t="shared" si="11"/>
        <v>40</v>
      </c>
      <c r="N33" s="3">
        <f t="shared" si="12"/>
        <v>5.0523489324422223E-2</v>
      </c>
      <c r="O33" s="10">
        <f t="shared" si="13"/>
        <v>39.444576586832518</v>
      </c>
      <c r="P33" s="2">
        <f t="shared" si="14"/>
        <v>106856996.30136232</v>
      </c>
    </row>
    <row r="34" spans="1:16">
      <c r="A34">
        <v>32</v>
      </c>
      <c r="B34" s="3">
        <f t="shared" si="0"/>
        <v>0.01</v>
      </c>
      <c r="C34" s="2">
        <f t="shared" si="1"/>
        <v>2736131.9502768833</v>
      </c>
      <c r="D34" s="2">
        <f t="shared" si="2"/>
        <v>3000000</v>
      </c>
      <c r="E34" s="3">
        <f t="shared" si="3"/>
        <v>0.04</v>
      </c>
      <c r="F34" s="2">
        <f t="shared" si="4"/>
        <v>5000</v>
      </c>
      <c r="G34" s="1">
        <f t="shared" si="5"/>
        <v>9.2526634529963019</v>
      </c>
      <c r="H34" s="1">
        <f t="shared" si="6"/>
        <v>9.0691791430417936</v>
      </c>
      <c r="I34" s="2">
        <f t="shared" si="7"/>
        <v>800000000</v>
      </c>
      <c r="J34" s="2">
        <f t="shared" si="8"/>
        <v>556526989.65707457</v>
      </c>
      <c r="K34" s="2">
        <f t="shared" si="9"/>
        <v>560546417.74007833</v>
      </c>
      <c r="L34" s="2">
        <f t="shared" si="10"/>
        <v>4019428.0830037594</v>
      </c>
      <c r="M34">
        <f t="shared" si="11"/>
        <v>40</v>
      </c>
      <c r="N34" s="3">
        <f t="shared" si="12"/>
        <v>5.0523489324422223E-2</v>
      </c>
      <c r="O34" s="10">
        <f t="shared" si="13"/>
        <v>40.615106368384666</v>
      </c>
      <c r="P34" s="2">
        <f t="shared" si="14"/>
        <v>111128290.1984314</v>
      </c>
    </row>
    <row r="35" spans="1:16">
      <c r="A35">
        <v>33</v>
      </c>
      <c r="B35" s="3">
        <f t="shared" si="0"/>
        <v>0.01</v>
      </c>
      <c r="C35" s="2">
        <f t="shared" si="1"/>
        <v>2763493.2697796524</v>
      </c>
      <c r="D35" s="2">
        <f t="shared" si="2"/>
        <v>3000000</v>
      </c>
      <c r="E35" s="3">
        <f t="shared" si="3"/>
        <v>0.04</v>
      </c>
      <c r="F35" s="2">
        <f t="shared" si="4"/>
        <v>5000</v>
      </c>
      <c r="G35" s="1">
        <f t="shared" si="5"/>
        <v>8.2526634529962966</v>
      </c>
      <c r="H35" s="1">
        <f t="shared" si="6"/>
        <v>8.0709941783967292</v>
      </c>
      <c r="I35" s="2">
        <f t="shared" si="7"/>
        <v>800000000</v>
      </c>
      <c r="J35" s="2">
        <f t="shared" si="8"/>
        <v>578788069.24335778</v>
      </c>
      <c r="K35" s="2">
        <f t="shared" si="9"/>
        <v>582926776.1752795</v>
      </c>
      <c r="L35" s="2">
        <f t="shared" si="10"/>
        <v>4138706.9319217205</v>
      </c>
      <c r="M35">
        <f t="shared" si="11"/>
        <v>40</v>
      </c>
      <c r="N35" s="3">
        <f t="shared" si="12"/>
        <v>5.0523489324422223E-2</v>
      </c>
      <c r="O35" s="10">
        <f t="shared" si="13"/>
        <v>41.820383098371856</v>
      </c>
      <c r="P35" s="2">
        <f t="shared" si="14"/>
        <v>115570347.23195735</v>
      </c>
    </row>
    <row r="36" spans="1:16">
      <c r="A36">
        <v>34</v>
      </c>
      <c r="B36" s="3">
        <f t="shared" si="0"/>
        <v>0.01</v>
      </c>
      <c r="C36" s="2">
        <f t="shared" si="1"/>
        <v>2791128.2024774491</v>
      </c>
      <c r="D36" s="2">
        <f t="shared" si="2"/>
        <v>3000000</v>
      </c>
      <c r="E36" s="3">
        <f t="shared" si="3"/>
        <v>0.04</v>
      </c>
      <c r="F36" s="2">
        <f t="shared" si="4"/>
        <v>5000</v>
      </c>
      <c r="G36" s="1">
        <f t="shared" si="5"/>
        <v>7.2526634529963019</v>
      </c>
      <c r="H36" s="1">
        <f t="shared" si="6"/>
        <v>7.0727912753998607</v>
      </c>
      <c r="I36" s="2">
        <f t="shared" si="7"/>
        <v>800000000</v>
      </c>
      <c r="J36" s="2">
        <f t="shared" si="8"/>
        <v>601939592.01309192</v>
      </c>
      <c r="K36" s="2">
        <f t="shared" si="9"/>
        <v>606201118.58475363</v>
      </c>
      <c r="L36" s="2">
        <f t="shared" si="10"/>
        <v>4261526.5716617107</v>
      </c>
      <c r="M36">
        <f t="shared" si="11"/>
        <v>40</v>
      </c>
      <c r="N36" s="3">
        <f t="shared" si="12"/>
        <v>5.0523489324422223E-2</v>
      </c>
      <c r="O36" s="10">
        <f t="shared" si="13"/>
        <v>43.061438449818418</v>
      </c>
      <c r="P36" s="2">
        <f t="shared" si="14"/>
        <v>120189995.29653499</v>
      </c>
    </row>
    <row r="37" spans="1:16">
      <c r="A37">
        <v>35</v>
      </c>
      <c r="B37" s="3">
        <f>B36</f>
        <v>0.01</v>
      </c>
      <c r="C37" s="2">
        <f>C36*(1+B36)</f>
        <v>2819039.4845022238</v>
      </c>
      <c r="D37" s="2">
        <f>D36</f>
        <v>3000000</v>
      </c>
      <c r="E37" s="3">
        <f>E36</f>
        <v>0.04</v>
      </c>
      <c r="F37" s="2">
        <f>F36</f>
        <v>5000</v>
      </c>
      <c r="G37" s="1">
        <f>LOG(D37/C37)/LOG(1+B37)</f>
        <v>6.2526634529962859</v>
      </c>
      <c r="H37" s="1">
        <f>LOG(D37/(C37+F37))/LOG(1+B37)</f>
        <v>6.0745706110234234</v>
      </c>
      <c r="I37" s="2">
        <f>I36</f>
        <v>800000000</v>
      </c>
      <c r="J37" s="2">
        <f>$I37/(1+$E37)^G37</f>
        <v>626017175.69361603</v>
      </c>
      <c r="K37" s="2">
        <f>$I37/(1+$E37)^H37</f>
        <v>630405167.82601786</v>
      </c>
      <c r="L37" s="2">
        <f>K37-J37</f>
        <v>4387992.132401824</v>
      </c>
      <c r="M37">
        <f>M36</f>
        <v>40</v>
      </c>
      <c r="N37" s="3">
        <f>PMT(E37,M37,-1)</f>
        <v>5.0523489324422223E-2</v>
      </c>
      <c r="O37" s="10">
        <f>L37/F37*N37</f>
        <v>44.339334731410453</v>
      </c>
      <c r="P37" s="2">
        <f>O37*C37</f>
        <v>124994335.32440688</v>
      </c>
    </row>
    <row r="38" spans="1:16">
      <c r="A38">
        <v>36</v>
      </c>
      <c r="B38" s="3">
        <f t="shared" ref="B38:B43" si="15">B37</f>
        <v>0.01</v>
      </c>
      <c r="C38" s="2">
        <f t="shared" ref="C38:C43" si="16">C37*(1+B37)</f>
        <v>2847229.8793472461</v>
      </c>
      <c r="D38" s="2">
        <f t="shared" ref="D38:D43" si="17">D37</f>
        <v>3000000</v>
      </c>
      <c r="E38" s="3">
        <f t="shared" ref="E38:E43" si="18">E37</f>
        <v>0.04</v>
      </c>
      <c r="F38" s="2">
        <f t="shared" ref="F38:F43" si="19">F37</f>
        <v>5000</v>
      </c>
      <c r="G38" s="1">
        <f t="shared" ref="G38:G43" si="20">LOG(D38/C38)/LOG(1+B38)</f>
        <v>5.2526634529962735</v>
      </c>
      <c r="H38" s="1">
        <f t="shared" ref="H38:H43" si="21">LOG(D38/(C38+F38))/LOG(1+B38)</f>
        <v>5.0763323604998858</v>
      </c>
      <c r="I38" s="2">
        <f t="shared" ref="I38:I43" si="22">I37</f>
        <v>800000000</v>
      </c>
      <c r="J38" s="2">
        <f t="shared" ref="J38:J43" si="23">$I38/(1+$E38)^G38</f>
        <v>651057862.72136104</v>
      </c>
      <c r="K38" s="2">
        <f t="shared" ref="K38:K43" si="24">$I38/(1+$E38)^H38</f>
        <v>655576074.58754694</v>
      </c>
      <c r="L38" s="2">
        <f t="shared" ref="L38:L43" si="25">K38-J38</f>
        <v>4518211.8661859035</v>
      </c>
      <c r="M38">
        <f t="shared" ref="M38:M43" si="26">M37</f>
        <v>40</v>
      </c>
      <c r="N38" s="3">
        <f t="shared" ref="N38:N43" si="27">PMT(E38,M38,-1)</f>
        <v>5.0523489324422223E-2</v>
      </c>
      <c r="O38" s="10">
        <f t="shared" ref="O38:O43" si="28">L38/F38*N38</f>
        <v>45.65516579734426</v>
      </c>
      <c r="P38" s="2">
        <f t="shared" ref="P38:P43" si="29">O38*C38</f>
        <v>129990752.20475101</v>
      </c>
    </row>
    <row r="39" spans="1:16">
      <c r="A39">
        <v>37</v>
      </c>
      <c r="B39" s="3">
        <f t="shared" si="15"/>
        <v>0.01</v>
      </c>
      <c r="C39" s="2">
        <f t="shared" si="16"/>
        <v>2875702.1781407185</v>
      </c>
      <c r="D39" s="2">
        <f t="shared" si="17"/>
        <v>3000000</v>
      </c>
      <c r="E39" s="3">
        <f t="shared" si="18"/>
        <v>0.04</v>
      </c>
      <c r="F39" s="2">
        <f t="shared" si="19"/>
        <v>5000</v>
      </c>
      <c r="G39" s="1">
        <f t="shared" si="20"/>
        <v>4.2526634529962859</v>
      </c>
      <c r="H39" s="1">
        <f t="shared" si="21"/>
        <v>4.0780766973390925</v>
      </c>
      <c r="I39" s="2">
        <f t="shared" si="22"/>
        <v>800000000</v>
      </c>
      <c r="J39" s="2">
        <f t="shared" si="23"/>
        <v>677100177.23021507</v>
      </c>
      <c r="K39" s="2">
        <f t="shared" si="24"/>
        <v>681752474.46984577</v>
      </c>
      <c r="L39" s="2">
        <f t="shared" si="25"/>
        <v>4652297.2396306992</v>
      </c>
      <c r="M39">
        <f t="shared" si="26"/>
        <v>40</v>
      </c>
      <c r="N39" s="3">
        <f t="shared" si="27"/>
        <v>5.0523489324422223E-2</v>
      </c>
      <c r="O39" s="10">
        <f t="shared" si="28"/>
        <v>47.010057984104122</v>
      </c>
      <c r="P39" s="2">
        <f t="shared" si="29"/>
        <v>135186926.13940969</v>
      </c>
    </row>
    <row r="40" spans="1:16">
      <c r="A40">
        <v>38</v>
      </c>
      <c r="B40" s="3">
        <f t="shared" si="15"/>
        <v>0.01</v>
      </c>
      <c r="C40" s="2">
        <f t="shared" si="16"/>
        <v>2904459.1999221258</v>
      </c>
      <c r="D40" s="2">
        <f t="shared" si="17"/>
        <v>3000000</v>
      </c>
      <c r="E40" s="3">
        <f t="shared" si="18"/>
        <v>0.04</v>
      </c>
      <c r="F40" s="2">
        <f t="shared" si="19"/>
        <v>5000</v>
      </c>
      <c r="G40" s="1">
        <f t="shared" si="20"/>
        <v>3.2526634529962828</v>
      </c>
      <c r="H40" s="1">
        <f t="shared" si="21"/>
        <v>3.0798037933448308</v>
      </c>
      <c r="I40" s="2">
        <f t="shared" si="22"/>
        <v>800000000</v>
      </c>
      <c r="J40" s="2">
        <f t="shared" si="23"/>
        <v>704184184.31942379</v>
      </c>
      <c r="K40" s="2">
        <f t="shared" si="24"/>
        <v>708974547.34881985</v>
      </c>
      <c r="L40" s="2">
        <f t="shared" si="25"/>
        <v>4790363.0293960571</v>
      </c>
      <c r="M40">
        <f t="shared" si="26"/>
        <v>40</v>
      </c>
      <c r="N40" s="3">
        <f t="shared" si="27"/>
        <v>5.0523489324422223E-2</v>
      </c>
      <c r="O40" s="10">
        <f t="shared" si="28"/>
        <v>48.405171075159721</v>
      </c>
      <c r="P40" s="2">
        <f t="shared" si="29"/>
        <v>140590844.45305204</v>
      </c>
    </row>
    <row r="41" spans="1:16">
      <c r="A41">
        <v>39</v>
      </c>
      <c r="B41" s="3">
        <f t="shared" si="15"/>
        <v>0.01</v>
      </c>
      <c r="C41" s="2">
        <f t="shared" si="16"/>
        <v>2933503.7919213469</v>
      </c>
      <c r="D41" s="2">
        <f t="shared" si="17"/>
        <v>3000000</v>
      </c>
      <c r="E41" s="3">
        <f t="shared" si="18"/>
        <v>0.04</v>
      </c>
      <c r="F41" s="2">
        <f t="shared" si="19"/>
        <v>5000</v>
      </c>
      <c r="G41" s="1">
        <f t="shared" si="20"/>
        <v>2.2526634529962828</v>
      </c>
      <c r="H41" s="1">
        <f t="shared" si="21"/>
        <v>2.081513818631751</v>
      </c>
      <c r="I41" s="2">
        <f t="shared" si="22"/>
        <v>800000000</v>
      </c>
      <c r="J41" s="2">
        <f t="shared" si="23"/>
        <v>732351551.69220078</v>
      </c>
      <c r="K41" s="2">
        <f t="shared" si="24"/>
        <v>737284079.11268461</v>
      </c>
      <c r="L41" s="2">
        <f t="shared" si="25"/>
        <v>4932527.4204838276</v>
      </c>
      <c r="M41">
        <f t="shared" si="26"/>
        <v>40</v>
      </c>
      <c r="N41" s="3">
        <f t="shared" si="27"/>
        <v>5.0523489324422223E-2</v>
      </c>
      <c r="O41" s="10">
        <f t="shared" si="28"/>
        <v>49.841699294246908</v>
      </c>
      <c r="P41" s="2">
        <f t="shared" si="29"/>
        <v>146210813.87547684</v>
      </c>
    </row>
    <row r="42" spans="1:16">
      <c r="A42">
        <v>40</v>
      </c>
      <c r="B42" s="3">
        <f t="shared" si="15"/>
        <v>0.01</v>
      </c>
      <c r="C42" s="2">
        <f t="shared" si="16"/>
        <v>2962838.8298405604</v>
      </c>
      <c r="D42" s="2">
        <f t="shared" si="17"/>
        <v>3000000</v>
      </c>
      <c r="E42" s="3">
        <f t="shared" si="18"/>
        <v>0.04</v>
      </c>
      <c r="F42" s="2">
        <f t="shared" si="19"/>
        <v>5000</v>
      </c>
      <c r="G42" s="1">
        <f t="shared" si="20"/>
        <v>1.2526634529962892</v>
      </c>
      <c r="H42" s="1">
        <f t="shared" si="21"/>
        <v>1.0832069416416081</v>
      </c>
      <c r="I42" s="2">
        <f t="shared" si="22"/>
        <v>800000000</v>
      </c>
      <c r="J42" s="2">
        <f t="shared" si="23"/>
        <v>761645613.75988865</v>
      </c>
      <c r="K42" s="2">
        <f t="shared" si="24"/>
        <v>766724525.86735189</v>
      </c>
      <c r="L42" s="2">
        <f t="shared" si="25"/>
        <v>5078912.1074632406</v>
      </c>
      <c r="M42">
        <f t="shared" si="26"/>
        <v>40</v>
      </c>
      <c r="N42" s="3">
        <f t="shared" si="27"/>
        <v>5.0523489324422223E-2</v>
      </c>
      <c r="O42" s="10">
        <f t="shared" si="28"/>
        <v>51.320872328219565</v>
      </c>
      <c r="P42" s="2">
        <f t="shared" si="29"/>
        <v>152055473.31533885</v>
      </c>
    </row>
    <row r="43" spans="1:16">
      <c r="A43">
        <v>41</v>
      </c>
      <c r="B43" s="3">
        <f t="shared" si="15"/>
        <v>0.01</v>
      </c>
      <c r="C43" s="2">
        <f t="shared" si="16"/>
        <v>2992467.2181389662</v>
      </c>
      <c r="D43" s="2">
        <f t="shared" si="17"/>
        <v>3000000</v>
      </c>
      <c r="E43" s="3">
        <f t="shared" si="18"/>
        <v>0.04</v>
      </c>
      <c r="F43" s="2">
        <f t="shared" si="19"/>
        <v>5000</v>
      </c>
      <c r="G43" s="1">
        <f t="shared" si="20"/>
        <v>0.25266345299628307</v>
      </c>
      <c r="H43" s="1">
        <f t="shared" si="21"/>
        <v>8.4883329159851098E-2</v>
      </c>
      <c r="I43" s="2">
        <f t="shared" si="22"/>
        <v>800000000</v>
      </c>
      <c r="J43" s="2">
        <f t="shared" si="23"/>
        <v>792111438.31028438</v>
      </c>
      <c r="K43" s="2">
        <f t="shared" si="24"/>
        <v>797341080.70897508</v>
      </c>
      <c r="L43" s="2">
        <f t="shared" si="25"/>
        <v>5229642.3986907005</v>
      </c>
      <c r="M43">
        <f t="shared" si="26"/>
        <v>40</v>
      </c>
      <c r="N43" s="3">
        <f t="shared" si="27"/>
        <v>5.0523489324422223E-2</v>
      </c>
      <c r="O43" s="10">
        <f t="shared" si="28"/>
        <v>52.843956380159092</v>
      </c>
      <c r="P43" s="2">
        <f t="shared" si="29"/>
        <v>158133807.14439157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workbookViewId="0">
      <selection activeCell="D5" sqref="D5"/>
    </sheetView>
  </sheetViews>
  <sheetFormatPr baseColWidth="10" defaultRowHeight="15" x14ac:dyDescent="0"/>
  <cols>
    <col min="1" max="1" width="36" style="6" bestFit="1" customWidth="1"/>
    <col min="2" max="5" width="17.1640625" customWidth="1"/>
  </cols>
  <sheetData>
    <row r="1" spans="1:5" s="4" customFormat="1" ht="30">
      <c r="A1" s="5"/>
      <c r="B1" s="4" t="s">
        <v>14</v>
      </c>
      <c r="C1" s="4" t="s">
        <v>15</v>
      </c>
      <c r="D1" s="4" t="s">
        <v>16</v>
      </c>
      <c r="E1" s="4" t="s">
        <v>17</v>
      </c>
    </row>
    <row r="2" spans="1:5">
      <c r="A2" s="6" t="s">
        <v>0</v>
      </c>
      <c r="B2" s="3">
        <v>0.01</v>
      </c>
      <c r="C2" s="3">
        <v>0.01</v>
      </c>
      <c r="D2" s="3">
        <v>0.01</v>
      </c>
      <c r="E2" s="3">
        <v>0.02</v>
      </c>
    </row>
    <row r="3" spans="1:5">
      <c r="A3" s="6" t="s">
        <v>6</v>
      </c>
      <c r="B3" s="2">
        <v>1990000</v>
      </c>
      <c r="C3" s="2">
        <v>2010000</v>
      </c>
      <c r="D3" s="2">
        <v>2460000</v>
      </c>
      <c r="E3" s="2">
        <v>59000</v>
      </c>
    </row>
    <row r="4" spans="1:5">
      <c r="A4" s="6" t="s">
        <v>7</v>
      </c>
      <c r="B4" s="2">
        <v>2000000</v>
      </c>
      <c r="C4" s="2">
        <v>3000000</v>
      </c>
      <c r="D4" s="2">
        <v>3000000</v>
      </c>
      <c r="E4" s="2">
        <v>60000</v>
      </c>
    </row>
    <row r="5" spans="1:5">
      <c r="A5" s="6" t="s">
        <v>1</v>
      </c>
      <c r="B5" s="3">
        <v>5.5E-2</v>
      </c>
      <c r="C5" s="3">
        <v>5.5E-2</v>
      </c>
      <c r="D5" s="3">
        <v>5.5E-2</v>
      </c>
      <c r="E5" s="3">
        <v>5.6000000000000001E-2</v>
      </c>
    </row>
    <row r="6" spans="1:5">
      <c r="A6" s="6" t="s">
        <v>19</v>
      </c>
      <c r="B6" s="1">
        <f>LOG(B4/B3)/LOG(1+B2)</f>
        <v>0.50375629690225299</v>
      </c>
      <c r="C6" s="1">
        <f>LOG(C4/C3)/LOG(1+C2)</f>
        <v>40.247663369868455</v>
      </c>
      <c r="D6" s="1">
        <f t="shared" ref="D6:E6" si="0">LOG(D4/D3)/LOG(1+D2)</f>
        <v>19.944154787642397</v>
      </c>
      <c r="E6" s="1">
        <f t="shared" si="0"/>
        <v>0.84873173973352378</v>
      </c>
    </row>
    <row r="7" spans="1:5">
      <c r="A7" s="6" t="s">
        <v>9</v>
      </c>
      <c r="B7" s="2">
        <v>800000000</v>
      </c>
      <c r="C7" s="2">
        <v>800000000</v>
      </c>
      <c r="D7" s="2">
        <v>800000000</v>
      </c>
      <c r="E7" s="2">
        <v>10000000</v>
      </c>
    </row>
    <row r="8" spans="1:5">
      <c r="A8" s="6" t="s">
        <v>18</v>
      </c>
      <c r="B8" s="2">
        <v>10</v>
      </c>
      <c r="C8" s="2">
        <v>10</v>
      </c>
      <c r="D8" s="2">
        <v>10</v>
      </c>
      <c r="E8" s="2">
        <v>10</v>
      </c>
    </row>
    <row r="9" spans="1:5" s="7" customFormat="1">
      <c r="A9" s="7" t="s">
        <v>5</v>
      </c>
      <c r="B9" s="8">
        <f>B5*B7/B4*(B3/B4)^(2*B5/B2-1)/(1-EXP(-B5*B8))</f>
        <v>49.460852125054416</v>
      </c>
      <c r="C9" s="8">
        <f>C5*C7/C4*(C3/C4)^(2*C5/C2-1)/(1-EXP(-C5*C8))</f>
        <v>0.6319570377879824</v>
      </c>
      <c r="D9" s="8">
        <f>D5*D7/D4*(D3/D4)^(2*D5/D2-1)/(1-EXP(-D5*D8))</f>
        <v>4.7651661884543044</v>
      </c>
      <c r="E9" s="8">
        <f>E5*E7/E4*(E3/E4)^(2*E5/E2-1)/(1-EXP(-E5*E8))</f>
        <v>20.147199264365923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LRIC</vt:lpstr>
      <vt:lpstr>Data</vt:lpstr>
      <vt:lpstr>FCP</vt:lpstr>
      <vt:lpstr>Chart</vt:lpstr>
    </vt:vector>
  </TitlesOfParts>
  <Manager/>
  <Company>Reckon LLP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Franck Latrémolière (Reckon)</dc:creator>
  <cp:keywords/>
  <dc:description/>
  <cp:lastModifiedBy>Franck Latrémolière (Reckon)</cp:lastModifiedBy>
  <dcterms:created xsi:type="dcterms:W3CDTF">2014-08-25T15:03:50Z</dcterms:created>
  <dcterms:modified xsi:type="dcterms:W3CDTF">2014-08-29T19:40:02Z</dcterms:modified>
  <cp:category/>
</cp:coreProperties>
</file>